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480" windowHeight="8385" tabRatio="986" activeTab="1"/>
  </bookViews>
  <sheets>
    <sheet name="Legal Statement" sheetId="1" r:id="rId1"/>
    <sheet name="Front" sheetId="2" r:id="rId2"/>
    <sheet name="Back" sheetId="3" r:id="rId3"/>
    <sheet name="Character Info" sheetId="4" r:id="rId4"/>
    <sheet name="Spells" sheetId="5" r:id="rId5"/>
    <sheet name="Tables" sheetId="6" r:id="rId6"/>
  </sheets>
  <definedNames>
    <definedName name="_xlfn.IFERROR" hidden="1">#NAME?</definedName>
    <definedName name="Ability_Bonus">'Front'!$CX$19</definedName>
    <definedName name="AC">'Front'!$AK$18</definedName>
    <definedName name="AC_Armor">'Front'!$AT$18</definedName>
    <definedName name="AC_Deflect">'Front'!$BN$18</definedName>
    <definedName name="AC_Dex_Mod">'Front'!$BB$18</definedName>
    <definedName name="AC_Dodge">'Front'!$BR$18</definedName>
    <definedName name="AC_Misc_1">'Front'!$BV$18</definedName>
    <definedName name="AC_MISC_2">'Front'!$BZ$18</definedName>
    <definedName name="AC_Natural">'Front'!$BJ$18</definedName>
    <definedName name="AC_Shield">'Front'!$AX$18</definedName>
    <definedName name="AC_Size">'Front'!$BF$18</definedName>
    <definedName name="Age">'Front'!$I$8</definedName>
    <definedName name="Alignment">'Front'!$Y$5</definedName>
    <definedName name="Arcane_Failure">'Spells'!$CS$2</definedName>
    <definedName name="Armor">'Front'!$AD$131</definedName>
    <definedName name="Armor_Check">'Front'!$CE$18</definedName>
    <definedName name="Armor_Penalty">'Front'!$B$135</definedName>
    <definedName name="Armor_Speed">'Front'!$P$135</definedName>
    <definedName name="BAB">'Tables'!$AP$42</definedName>
    <definedName name="Campaign">'Back'!$B$2</definedName>
    <definedName name="Cha">'Front'!$I$34</definedName>
    <definedName name="Cha_Mod">'Front'!$N$34</definedName>
    <definedName name="Cha_Mod_Current">'Front'!$J$37</definedName>
    <definedName name="Cha_Mod_Temp">'Front'!$X$34</definedName>
    <definedName name="Channel_Energy_Type">'Front'!$CP$143</definedName>
    <definedName name="Character_Level">'Front'!$BD$5</definedName>
    <definedName name="Character_Name">'Front'!$B$2</definedName>
    <definedName name="CL">'Spells'!$BM$2</definedName>
    <definedName name="Class">'Front'!$BG$3</definedName>
    <definedName name="Class_1">'Front'!$BH$2</definedName>
    <definedName name="Class_2">'Front'!$BH$5</definedName>
    <definedName name="Class_3">'Front'!$BH$8</definedName>
    <definedName name="CMB">'Front'!$N$59</definedName>
    <definedName name="Con">'Front'!$I$22</definedName>
    <definedName name="Con_Mod">'Front'!$N$22</definedName>
    <definedName name="Con_Mod_Current">'Front'!$J$25</definedName>
    <definedName name="Con_Mod_Temp">'Front'!$X$22</definedName>
    <definedName name="Deity">'Front'!$B$5</definedName>
    <definedName name="Description">'Front'!$AI$8</definedName>
    <definedName name="Dex">'Front'!$I$18</definedName>
    <definedName name="Dex_Mod">'Front'!$N$18</definedName>
    <definedName name="Dex_Mod_Current">'Front'!$J$21</definedName>
    <definedName name="Dex_Mod_Temp">'Front'!$X$18</definedName>
    <definedName name="Dmg_Lethal">'Front'!$AP$14</definedName>
    <definedName name="Dmg_Nonlethal">'Front'!$AU$14</definedName>
    <definedName name="DR">'Front'!$BI$14</definedName>
    <definedName name="Encumbrance">'Front'!$CC$14</definedName>
    <definedName name="Extra_Turning">'Front'!$CG$146</definedName>
    <definedName name="Favored_Class_1">'Front'!$CX$24</definedName>
    <definedName name="Favored_Class_2">'Front'!$CX$26</definedName>
    <definedName name="Favored_Class_HP">'Front'!$CX$30</definedName>
    <definedName name="Favored_Class_SP">'Front'!$CY$30</definedName>
    <definedName name="Feats">'Back'!$CW$79</definedName>
    <definedName name="FF_AC">'Front'!$AZ$24</definedName>
    <definedName name="Fort">'Front'!$N$40</definedName>
    <definedName name="Fort_Base">'Tables'!$AP$43</definedName>
    <definedName name="Gender">'Front'!$M$8</definedName>
    <definedName name="Height">'Front'!$AA$8</definedName>
    <definedName name="HP_Base">'Tables'!$AP$40</definedName>
    <definedName name="HP_Total">'Front'!$AK$14</definedName>
    <definedName name="Init">'Front'!$AP$32</definedName>
    <definedName name="Int">'Front'!$I$26</definedName>
    <definedName name="Int_Mod">'Front'!$N$26</definedName>
    <definedName name="Int_Mod_Current">'Front'!$J$29</definedName>
    <definedName name="Int_Mod_Temp">'Front'!$X$26</definedName>
    <definedName name="LA">'Tables'!$AP$49</definedName>
    <definedName name="Level_1">'Front'!$BT$2</definedName>
    <definedName name="Level_2">'Front'!$BT$5</definedName>
    <definedName name="Level_3">'Front'!$BT$8</definedName>
    <definedName name="List_Abilities">'Tables'!$F$62:$F$68</definedName>
    <definedName name="List_Classes">'Tables'!$H$1:$AD$1</definedName>
    <definedName name="List_Feats">#REF!</definedName>
    <definedName name="List_Feats_Known">'Back'!$BF$80:$BU$125</definedName>
    <definedName name="List_Languages">#REF!</definedName>
    <definedName name="List_Point_Buy">'Tables'!$J$49:$J$52</definedName>
    <definedName name="List_Races">'Tables'!$AF$3:$AF$10</definedName>
    <definedName name="List_Size">'Tables'!$H$60:$H$68</definedName>
    <definedName name="List_Skills">'Tables'!$A$2:$A$44</definedName>
    <definedName name="List_Traits">#REF!</definedName>
    <definedName name="List_XP_Progression">'Tables'!$AR$14:$AT$14</definedName>
    <definedName name="List_YesNo">'Tables'!$F$58:$F$59</definedName>
    <definedName name="Load_Heavy">'Back'!$S$138</definedName>
    <definedName name="Load_Light">'Back'!$G$138</definedName>
    <definedName name="Load_Med">'Back'!$M$138</definedName>
    <definedName name="Max_Dex_Armor">'Front'!$AQ$131</definedName>
    <definedName name="Max_Dex_Bonus">'Front'!$AK$151</definedName>
    <definedName name="Max_Dex_Shield">'Front'!$AC$142</definedName>
    <definedName name="Melee">'Front'!$N$70</definedName>
    <definedName name="Mods_Cha">'Front'!$F$37</definedName>
    <definedName name="Mods_Con">'Front'!$F$25</definedName>
    <definedName name="Mods_Dex">'Front'!$F$21</definedName>
    <definedName name="Mods_HP">'Front'!$AH$13</definedName>
    <definedName name="Mods_Int">'Front'!$F$29</definedName>
    <definedName name="Mods_SP">'Front'!$CT$35</definedName>
    <definedName name="Mods_Str">'Front'!$F$17</definedName>
    <definedName name="Mods_Wis">'Front'!$F$33</definedName>
    <definedName name="Move">'Front'!$CL$14</definedName>
    <definedName name="Player_Name">'Front'!$AG$2</definedName>
    <definedName name="_xlnm.Print_Area" localSheetId="2">'Back'!$A$1:$CV$149</definedName>
    <definedName name="_xlnm.Print_Area" localSheetId="3">'Character Info'!$A$1:$CV$149</definedName>
    <definedName name="_xlnm.Print_Area" localSheetId="1">'Front'!$A$1:$CV$149</definedName>
    <definedName name="_xlnm.Print_Area" localSheetId="4">'Spells'!$A$1:$CV$149</definedName>
    <definedName name="Race">'Front'!$AJ$5</definedName>
    <definedName name="Race_Type_Subtype">'Front'!$AT$5</definedName>
    <definedName name="Ranged">'Front'!$N$73</definedName>
    <definedName name="Ref">'Front'!$N$44</definedName>
    <definedName name="Ref_Base">'Tables'!$AP$44</definedName>
    <definedName name="Rng_Cls">'Spells'!$BV$38</definedName>
    <definedName name="Rng_Lng">'Spells'!$CH$38</definedName>
    <definedName name="Rng_Med">'Spells'!$CB$38</definedName>
    <definedName name="Shield">'Front'!$S$142</definedName>
    <definedName name="Shield_Penalty">'Front'!$AJ$142</definedName>
    <definedName name="Size">'Front'!$B$8</definedName>
    <definedName name="Skill_Points_Base">'Tables'!$AP$41</definedName>
    <definedName name="Speed">'Front'!$CG$14</definedName>
    <definedName name="Spell_Ability_Mod">'Spells'!$CS$38</definedName>
    <definedName name="Spell_Point_Base">'Tables'!$AP$46</definedName>
    <definedName name="SR">'Front'!$BS$14</definedName>
    <definedName name="Str">'Front'!$I$14</definedName>
    <definedName name="Str_Mod">'Front'!$N$14</definedName>
    <definedName name="Str_Mod_Current">'Front'!$J$17</definedName>
    <definedName name="Str_Mod_Temp">'Front'!$X$14</definedName>
    <definedName name="Table_Ability_Cost">'Tables'!$A$80:$C$129</definedName>
    <definedName name="Table_Ability_Mod">'Tables'!$A$80:$B$129</definedName>
    <definedName name="Table_BAB">'Tables'!$A$56:$D$76</definedName>
    <definedName name="Table_Bonus_Spells">'Tables'!$A$89:$L$129</definedName>
    <definedName name="Table_Class">'Tables'!$AF$39:$AM$61</definedName>
    <definedName name="Table_Encumbrance">'Tables'!$N$79:$Q$128</definedName>
    <definedName name="Table_Feats">#REF!</definedName>
    <definedName name="Table_Level_Dependent">'Tables'!$AF$15:$AW$34</definedName>
    <definedName name="Table_Perception">'Tables'!$A$48:$C$52</definedName>
    <definedName name="Table_Point_Buy_Cost">'Tables'!$J$49:$K$52</definedName>
    <definedName name="Table_Races">'Tables'!$AF$3:$BT$10</definedName>
    <definedName name="Table_Size">'Tables'!$H$60:$N$68</definedName>
    <definedName name="Table_Skills">'Tables'!$A$2:$AD$44</definedName>
    <definedName name="Table_Skills_General">'Front'!$BH$42:$CU$77</definedName>
    <definedName name="Table_Skills_Known">'Front'!$BH$42:$CU$232</definedName>
    <definedName name="Table_Speed_Reduction">'Tables'!$P$47:$Q$70</definedName>
    <definedName name="Table_Traits">#REF!</definedName>
    <definedName name="Temp_Cha">'Front'!$S$34</definedName>
    <definedName name="Temp_Con">'Front'!$S$22</definedName>
    <definedName name="Temp_Dex">'Front'!$S$18</definedName>
    <definedName name="Temp_Int">'Front'!$S$26</definedName>
    <definedName name="Temp_Str">'Front'!$S$14</definedName>
    <definedName name="Temp_Wis">'Front'!$S$30</definedName>
    <definedName name="Touch_AC">'Front'!$AK$24</definedName>
    <definedName name="Turning_Level">'Front'!$BN$146</definedName>
    <definedName name="Weight">'Front'!$AB$8</definedName>
    <definedName name="Weight_Carried">'Back'!$Y$132</definedName>
    <definedName name="Will">'Front'!$N$48</definedName>
    <definedName name="Will_Base">'Tables'!$AP$45</definedName>
    <definedName name="Wis">'Front'!$I$30</definedName>
    <definedName name="Wis_mod">'Front'!$N$30</definedName>
    <definedName name="Wis_Mod_Current">'Front'!$J$33</definedName>
    <definedName name="Wis_Mod_Temp">'Front'!$X$30</definedName>
    <definedName name="XP_Needed">'Back'!$AQ$2</definedName>
    <definedName name="XP_Progression">'Back'!$AQ$6</definedName>
    <definedName name="XP_Total">'Back'!$AC$2</definedName>
  </definedNames>
  <calcPr fullCalcOnLoad="1"/>
</workbook>
</file>

<file path=xl/comments6.xml><?xml version="1.0" encoding="utf-8"?>
<comments xmlns="http://schemas.openxmlformats.org/spreadsheetml/2006/main">
  <authors>
    <author>Eric Williamson</author>
  </authors>
  <commentList>
    <comment ref="AG38" authorId="0">
      <text>
        <r>
          <rPr>
            <b/>
            <sz val="8"/>
            <rFont val="Tahoma"/>
            <family val="2"/>
          </rPr>
          <t>Enter the class's Hit Die type, e.g. 10 for d10</t>
        </r>
      </text>
    </comment>
    <comment ref="AH38" authorId="0">
      <text>
        <r>
          <rPr>
            <b/>
            <sz val="8"/>
            <rFont val="Tahoma"/>
            <family val="2"/>
          </rPr>
          <t>Enter the class's skill points gained per level</t>
        </r>
      </text>
    </comment>
  </commentList>
</comments>
</file>

<file path=xl/sharedStrings.xml><?xml version="1.0" encoding="utf-8"?>
<sst xmlns="http://schemas.openxmlformats.org/spreadsheetml/2006/main" count="1182" uniqueCount="642">
  <si>
    <r>
      <rPr>
        <i/>
        <sz val="10"/>
        <rFont val="Arial"/>
        <family val="2"/>
      </rPr>
      <t>The Book of Experimental Might</t>
    </r>
    <r>
      <rPr>
        <sz val="10"/>
        <rFont val="Arial"/>
        <family val="2"/>
      </rPr>
      <t>. Copyright 2008, Malhavoc Press; Author: Monte J. Cook.</t>
    </r>
  </si>
  <si>
    <r>
      <rPr>
        <i/>
        <sz val="10"/>
        <rFont val="Arial"/>
        <family val="2"/>
      </rPr>
      <t>Council of Thieves Player’s Guide</t>
    </r>
    <r>
      <rPr>
        <sz val="10"/>
        <rFont val="Arial"/>
        <family val="2"/>
      </rPr>
      <t>. Copyright 2009, Paizo Publishing, LLC; Author: James Jacobs, F. Wesley Schneider, Amber Scott, and Hank Woon.</t>
    </r>
  </si>
  <si>
    <r>
      <rPr>
        <i/>
        <sz val="10"/>
        <rFont val="Arial"/>
        <family val="2"/>
      </rPr>
      <t>Pathfinder Companion: Legacy of Fire Player’s Guide</t>
    </r>
    <r>
      <rPr>
        <sz val="10"/>
        <rFont val="Arial"/>
        <family val="2"/>
      </rPr>
      <t>, Copyright 2009, Paizo Publishing, LLC; Authors: Brian Cortijo, Stephen S. Greer, James Jacobs, Jonathan H. Keith, F. Wesley Schneider, Amber E. Scott, and James L. Sutter.</t>
    </r>
  </si>
  <si>
    <r>
      <rPr>
        <i/>
        <sz val="10"/>
        <rFont val="Arial"/>
        <family val="2"/>
      </rPr>
      <t>Pathfinder Companion: Second Darkness Player’s Guide</t>
    </r>
    <r>
      <rPr>
        <sz val="10"/>
        <rFont val="Arial"/>
        <family val="2"/>
      </rPr>
      <t>, Copyright 2008, Paizo Publishing, LLC; Authors: James Jacobs, F. Wesley Schneider, Amber Scott, Greg A. Vaughan.</t>
    </r>
  </si>
  <si>
    <r>
      <rPr>
        <i/>
        <sz val="10"/>
        <rFont val="Arial"/>
        <family val="2"/>
      </rPr>
      <t>Curse of the Crimson Throne Player’s Guide</t>
    </r>
    <r>
      <rPr>
        <sz val="10"/>
        <rFont val="Arial"/>
        <family val="2"/>
      </rPr>
      <t>. Copyright 2008 Paizo Publishing LLC. Authors: James Jacobs and Mike McArtor.</t>
    </r>
  </si>
  <si>
    <r>
      <rPr>
        <i/>
        <sz val="10"/>
        <rFont val="Arial"/>
        <family val="2"/>
      </rPr>
      <t>Rise of the Runelords Player’s Guide</t>
    </r>
    <r>
      <rPr>
        <sz val="10"/>
        <rFont val="Arial"/>
        <family val="2"/>
      </rPr>
      <t>. Copyright 2007 Paizo Publishing LLC. Authors: James Jacobs and Mike McArtor.</t>
    </r>
  </si>
  <si>
    <r>
      <rPr>
        <i/>
        <sz val="10"/>
        <rFont val="Arial"/>
        <family val="2"/>
      </rPr>
      <t>Guide to Darkmoon Vale</t>
    </r>
    <r>
      <rPr>
        <sz val="10"/>
        <rFont val="Arial"/>
        <family val="2"/>
      </rPr>
      <t>. Copyright 2008, Paizo Publishing, LLC; Author: Mike McArtor.</t>
    </r>
  </si>
  <si>
    <r>
      <rPr>
        <i/>
        <sz val="10"/>
        <rFont val="Arial"/>
        <family val="2"/>
      </rPr>
      <t>Pathfinder Character Traits Web Enhancement</t>
    </r>
    <r>
      <rPr>
        <sz val="10"/>
        <rFont val="Arial"/>
        <family val="2"/>
      </rPr>
      <t>, Copyright 2009, Paizo Publishing, LLC. Author: James Jacobs and F. Wesley Schneider.</t>
    </r>
  </si>
  <si>
    <r>
      <rPr>
        <i/>
        <sz val="10"/>
        <rFont val="Arial"/>
        <family val="2"/>
      </rPr>
      <t>Pathfinder Chronicles Campaign Setting</t>
    </r>
    <r>
      <rPr>
        <sz val="10"/>
        <rFont val="Arial"/>
        <family val="2"/>
      </rPr>
      <t>. Copyright 2008, Paizo Publishing, LLC; Authors: Keith Baker, Wolfgang Baur, Clinton J. Boomer, Jason Bulmahn, Joshua J. Frost, Ed Greenwood, Stephen S. Greer, Jeff Grubb, James Jacobs, Michael Kortes, Tito Leati, Mike McArtor, Rob McCreary, Erik Mona, Jason Eric Nelson, Jeff Quick, Sean K Reynolds, F. Wesley Schneider, Leandra Christine Schneider, David Schwartz, Amber E. Scott, Stan!, Owen K.C. Stephens, Todd Stewart, James L. Sutter, Greg A. Vaughan, Jeremy Walker, JD Wiker</t>
    </r>
  </si>
  <si>
    <r>
      <rPr>
        <i/>
        <sz val="10"/>
        <rFont val="Arial"/>
        <family val="2"/>
      </rPr>
      <t>Pathfinder Roleplaying Game Core Rulebook</t>
    </r>
    <r>
      <rPr>
        <sz val="10"/>
        <rFont val="Arial"/>
        <family val="2"/>
      </rPr>
      <t>. Copyright 2009, Paizo Publishing, LLC; Author: Jason Bulmahn, based on material by Jonathan Tweet, Monte Cook, and Skip Williams.</t>
    </r>
  </si>
  <si>
    <r>
      <rPr>
        <i/>
        <sz val="10"/>
        <rFont val="Arial"/>
        <family val="2"/>
      </rPr>
      <t>System Reference Document</t>
    </r>
    <r>
      <rPr>
        <sz val="10"/>
        <rFont val="Arial"/>
        <family val="2"/>
      </rPr>
      <t>. Copyright 2000. Wizards of the Coast, Inc; Authors: Jonathan Tweet, Monte Cook, Skip Williams, based on material by E. Gary Gygax and Dave Arneson.</t>
    </r>
  </si>
  <si>
    <r>
      <rPr>
        <i/>
        <sz val="10"/>
        <rFont val="Arial"/>
        <family val="2"/>
      </rPr>
      <t>Open Game License v 1.0a</t>
    </r>
    <r>
      <rPr>
        <sz val="10"/>
        <rFont val="Arial"/>
        <family val="2"/>
      </rPr>
      <t xml:space="preserve"> Copyright 2000, Wizards of the Coast, Inc.</t>
    </r>
  </si>
  <si>
    <t>Pathfinder Chronicles: Dark Markets, A Guide to Katapesh. Copyright 2009, Paizo Publishing, LLC; Authors: Stephen S. Greer, Amber Scott, Greg A. Vaughan, and Sean K Reynolds.</t>
  </si>
  <si>
    <r>
      <rPr>
        <i/>
        <sz val="10"/>
        <rFont val="Arial"/>
        <family val="2"/>
      </rPr>
      <t>Pathfinder Companion: Qadira, Gateway to the East</t>
    </r>
    <r>
      <rPr>
        <sz val="10"/>
        <rFont val="Arial"/>
        <family val="2"/>
      </rPr>
      <t>. Copyright 2009, Paizo Publishing, LLC; Author: Brian Cortijo.</t>
    </r>
  </si>
  <si>
    <t>|</t>
  </si>
  <si>
    <t>Choose Type</t>
  </si>
  <si>
    <t>This character sheet uses trademarks and/or copyrights owned by Paizo Publishing, LLC, which are used under Paizo's Community Use Policy. We are expressly prohibited from charging you to use or access this content. This character sheet is not published, endorsed, or specifically approved by Paizo Publishing. For more information about Paizo's Community Use Policy, please visit paizo.com/communityuse. For more information about Paizo Publishing and Paizo products, please visit paizo.com.</t>
  </si>
  <si>
    <t>Racial:</t>
  </si>
  <si>
    <t>Dexterity</t>
  </si>
  <si>
    <t>Constitution</t>
  </si>
  <si>
    <t>Intelligence</t>
  </si>
  <si>
    <t>Wisdom</t>
  </si>
  <si>
    <t>Charisma</t>
  </si>
  <si>
    <t>OPEN GAME LICENSE Version 1.0a</t>
  </si>
  <si>
    <t>The following text is the property of Wizards of the Coast, Inc. and is Copyright 2000 Wizards of the Coast, Inc (“Wizards”). All Rights Reserved.</t>
  </si>
  <si>
    <t xml:space="preserve">1. Definitions: </t>
  </si>
  <si>
    <t xml:space="preserve">(a) “Contributors” means the copyright and/or trademark owners who have contributed Open Game Content; </t>
  </si>
  <si>
    <t xml:space="preserve">(b) “Derivative Material” means copyrighted material including derivative works and translations (including into other computer languages), potation, modification, correction, addition, extension, upgrade, improvement, compilation, abridgment or other form in which an existing work may be recast, transformed or adapted; </t>
  </si>
  <si>
    <t xml:space="preserve">(c) “Distribute” means to reproduce, license, rent, lease, sell, broadcast, publicly display, transmit or otherwise distribute; </t>
  </si>
  <si>
    <t xml:space="preserve">(d) “Open Game Content” means the game mechanic and includes the methods, procedures, processes and routines to the extent such content does not embody the Product Identity and is an enhancement over the prior art and any additional content clearly identified as Open Game Content by the Contributor, and means any work covered by this License, including translations and derivative works under copyright law, but specifically excludes Product Identity. </t>
  </si>
  <si>
    <t xml:space="preserve">(e) “Product Identity” means product and product line names, logos and identifying marks including trade dress; artifacts, creatures, characters, stories, storylines, plots, thematic elements, dialogue, incidents, language, artwork, symbols, designs, depictions, likenesses, formats, poses, concepts, themes and graphic, photographic and other visual or audio representations; names and descriptions of characters, spells, enchantments, personalities, teams, personas, likenesses and special abilities; places, locations, environments, creatures, equipment, magical or supernatural abilities or effects, logos, symbols, or graphic designs; and any other trademark or registered trademark clearly identified as Product identity by the owner of the Product Identity, and which specifically excludes the Open Game Content; </t>
  </si>
  <si>
    <t xml:space="preserve">(f ) “Trademark” means the logos, names, mark, sign, motto, designs that are used by a Contributor to identify itself or its products or the associated products contributed to the Open Game License by the Contributor </t>
  </si>
  <si>
    <t xml:space="preserve">(g) “Use”, “Used” or “Using” means to use, Distribute, copy, edit, format, modify, translate and otherwise create Derivative Material of Open Game Content. </t>
  </si>
  <si>
    <t>(h) “You” or “Your” means the licensee in terms of this agreement.</t>
  </si>
  <si>
    <t>2. The License: This License applies to any Open Game Content that contains a notice indicating that the Open Game Content may only be Used under and in terms of this License. You must affix such a notice to any Open Game Content that you Use. No terms may be added to or subtracted from this License except as described by the License itself. No other terms or conditions may be applied to any Open Game Content distributed using this License.</t>
  </si>
  <si>
    <t>3. Offer and Acceptance: By Using the Open Game Content You indicate Your acceptance of the terms of this License.</t>
  </si>
  <si>
    <t>4. Grant and Consideration: In consideration for agreeing to use this License, the Contributors grant You a perpetual, worldwide, royalty-free, non-exclusive license with the exact terms of this License to Use, the Open Game Content.</t>
  </si>
  <si>
    <t>5. Representation of Authority to Contribute: If You are contributing original material as Open Game Content, You represent that Your Contributions are Your original creation and/or You have sufficient rights to grant the rights conveyed by this License.</t>
  </si>
  <si>
    <t>6. Notice of License Copyright: You must update the COPYRIGHT NOTICE portion of this License to include the exact text of the COPYRIGHT NOTICE of any Open Game Content You are copying, modifying or distributing, and You must add the title, the copyright date, and the copyright holder’s name to the COPYRIGHT NOTICE of any original Open Game Content you Distribute.</t>
  </si>
  <si>
    <t>7. Use of Product Identity: You agree not to Use any Product Identity, including as an indication as to compatibility, except as expressly licensed in another, independent Agreement with the owner of each element of that Product Identity. You agree not to indicate compatibility or co-adaptability with any Trademark or Registered Trademark in conjunction with a work containing Open Game Content except as expressly licensed in another, independent Agreement with the owner of such Trademark or Registered Trademark. The use of any Product Identity in Open Game Content does not constitute a challenge to the ownership of that Product Identity. The owner of any Product Identity used in Open Game Content shall retain all rights, title and interest in and to that Product Identity.</t>
  </si>
  <si>
    <t>8. Identification: If you distribute Open Game Content You must clearly indicate which portions of the work that you are distributing are Open Game Content.</t>
  </si>
  <si>
    <t>9. Updating the License: Wizards or its designated Agents may publish updated versions of this License. You may use any authorized version of this License to copy, modify and distribute any Open Game Content originally distributed under any version of this License.</t>
  </si>
  <si>
    <t>10. Copy of this License: You MUST include a copy of this License with every copy of the Open Game Content You distribute.</t>
  </si>
  <si>
    <t>11. Use of Contributor Credits: You may not market or advertise the Open Game Content using the name of any Contributor unless You have written permission from the Contributor to do so.</t>
  </si>
  <si>
    <t>12. Inability to Comply: If it is impossible for You to comply with any of the terms of this License with respect to some or all of the Open Game Content due to statute, judicial order, or governmental regulation then You may not Use any Open Game Material so affected.</t>
  </si>
  <si>
    <t>13. Termination: This License will terminate automatically if You fail to comply with all terms herein and fail to cure such breach within 30 days of becoming aware of the breach. All sublicenses shall survive the termination of this License.</t>
  </si>
  <si>
    <t>14. Reformation: If any provision of this License is held to be unenforceable, such provision shall be reformed only to the extent necessary to make it enforceable.</t>
  </si>
  <si>
    <t>15. COPYRIGHT NOTICE</t>
  </si>
  <si>
    <t>Common and Halfling</t>
  </si>
  <si>
    <t>Common and Orc</t>
  </si>
  <si>
    <t>+2 racial bonus vs. fear</t>
  </si>
  <si>
    <t>Other Mods</t>
  </si>
  <si>
    <t>Yes</t>
  </si>
  <si>
    <t>No</t>
  </si>
  <si>
    <t>AMMUNITION</t>
  </si>
  <si>
    <t>OTHER NOTES</t>
  </si>
  <si>
    <t>CHARACTER NAME</t>
  </si>
  <si>
    <t>RACE (TYPE/SUBTYPE)</t>
  </si>
  <si>
    <t>ALIGNMENT</t>
  </si>
  <si>
    <t>/</t>
  </si>
  <si>
    <t>SIZE</t>
  </si>
  <si>
    <t>AGE</t>
  </si>
  <si>
    <t>GENDER</t>
  </si>
  <si>
    <t>HEIGHT</t>
  </si>
  <si>
    <t>ABILITY NAME</t>
  </si>
  <si>
    <t>ABILITY SCORE</t>
  </si>
  <si>
    <t>ABILITY MODIFIER</t>
  </si>
  <si>
    <t>TEMPORARY MODIFIER</t>
  </si>
  <si>
    <t>TOTAL</t>
  </si>
  <si>
    <t>SPEED</t>
  </si>
  <si>
    <t>GROUND</t>
  </si>
  <si>
    <t>OTHER</t>
  </si>
  <si>
    <t>STR</t>
  </si>
  <si>
    <t>HP</t>
  </si>
  <si>
    <t>ft.</t>
  </si>
  <si>
    <t>/ x</t>
  </si>
  <si>
    <t>STRENGTH</t>
  </si>
  <si>
    <t>DEX</t>
  </si>
  <si>
    <t>AC</t>
  </si>
  <si>
    <t>=</t>
  </si>
  <si>
    <t>+</t>
  </si>
  <si>
    <t>+</t>
  </si>
  <si>
    <t>+</t>
  </si>
  <si>
    <t>+</t>
  </si>
  <si>
    <t>+</t>
  </si>
  <si>
    <t>DEXTERITY</t>
  </si>
  <si>
    <t>ARMOR CLASS</t>
  </si>
  <si>
    <t>TOTAL</t>
  </si>
  <si>
    <t>ARMOR BONUS</t>
  </si>
  <si>
    <t>MISC MODIFIER</t>
  </si>
  <si>
    <t>ARMOR CHECK PENALTY</t>
  </si>
  <si>
    <t>DAMAGE REDUCTION</t>
  </si>
  <si>
    <t>CON</t>
  </si>
  <si>
    <t>CONSTITUTION</t>
  </si>
  <si>
    <t>TOUCH</t>
  </si>
  <si>
    <t>FLAT-FOOTED</t>
  </si>
  <si>
    <t>SKILLS</t>
  </si>
  <si>
    <t>of</t>
  </si>
  <si>
    <t>INT</t>
  </si>
  <si>
    <t>ARMOR CLASS</t>
  </si>
  <si>
    <t>ARMOR CLASS</t>
  </si>
  <si>
    <t>SKILL NAME</t>
  </si>
  <si>
    <t>KEY ABILITY</t>
  </si>
  <si>
    <t>RANKS</t>
  </si>
  <si>
    <t>INTELLIGENCE</t>
  </si>
  <si>
    <t>WIS</t>
  </si>
  <si>
    <t>Int</t>
  </si>
  <si>
    <t>WISDOM</t>
  </si>
  <si>
    <t>INITIATIVE</t>
  </si>
  <si>
    <t>=</t>
  </si>
  <si>
    <t>+</t>
  </si>
  <si>
    <t>CHA</t>
  </si>
  <si>
    <t>MODIFIER</t>
  </si>
  <si>
    <t>Bluff</t>
  </si>
  <si>
    <t>Cha</t>
  </si>
  <si>
    <t>TOTAL</t>
  </si>
  <si>
    <t>DEX MODIFIER</t>
  </si>
  <si>
    <t>MISC. MODIFIER</t>
  </si>
  <si>
    <t>CHARISMA</t>
  </si>
  <si>
    <t>SAVING THROWS</t>
  </si>
  <si>
    <t>TOTAL</t>
  </si>
  <si>
    <r>
      <rPr>
        <sz val="10"/>
        <rFont val="Arial"/>
        <family val="2"/>
      </rPr>
      <t>BASE
SAVE</t>
    </r>
  </si>
  <si>
    <t>ABILITY MODIFIER</t>
  </si>
  <si>
    <t>TEMPORARY MODIFIER</t>
  </si>
  <si>
    <t>CONDITIONAL MODIFIERS</t>
  </si>
  <si>
    <t>FORTITUDE</t>
  </si>
  <si>
    <t>=</t>
  </si>
  <si>
    <t>+</t>
  </si>
  <si>
    <t>+</t>
  </si>
  <si>
    <t>+</t>
  </si>
  <si>
    <t>+</t>
  </si>
  <si>
    <t>(CONSTITUTION)</t>
  </si>
  <si>
    <t>REFLEX</t>
  </si>
  <si>
    <t>=</t>
  </si>
  <si>
    <t>+</t>
  </si>
  <si>
    <t>+</t>
  </si>
  <si>
    <t>+</t>
  </si>
  <si>
    <t>+</t>
  </si>
  <si>
    <t>Diplomacy</t>
  </si>
  <si>
    <t>(DEXTERITY)</t>
  </si>
  <si>
    <t>Disable Device</t>
  </si>
  <si>
    <t>WILL</t>
  </si>
  <si>
    <t>=</t>
  </si>
  <si>
    <t>+</t>
  </si>
  <si>
    <t>+</t>
  </si>
  <si>
    <t>+</t>
  </si>
  <si>
    <t>+</t>
  </si>
  <si>
    <t>(WISDOM)</t>
  </si>
  <si>
    <t>SPELL RESISTANCE</t>
  </si>
  <si>
    <t>Handle Animal</t>
  </si>
  <si>
    <t>=</t>
  </si>
  <si>
    <t>+</t>
  </si>
  <si>
    <t>+</t>
  </si>
  <si>
    <t>+</t>
  </si>
  <si>
    <t>Heal</t>
  </si>
  <si>
    <t>Wis</t>
  </si>
  <si>
    <t>TOTAL</t>
  </si>
  <si>
    <t>BASE ATTACK BONUS</t>
  </si>
  <si>
    <t>SIZE MODIFIER</t>
  </si>
  <si>
    <t>MISC. MODIFIER</t>
  </si>
  <si>
    <t>TEMPORARY MODIFIER</t>
  </si>
  <si>
    <t>MELEE</t>
  </si>
  <si>
    <t>=</t>
  </si>
  <si>
    <t>+</t>
  </si>
  <si>
    <t>+</t>
  </si>
  <si>
    <t>+</t>
  </si>
  <si>
    <t>+</t>
  </si>
  <si>
    <t>RANGED</t>
  </si>
  <si>
    <t>=</t>
  </si>
  <si>
    <t>+</t>
  </si>
  <si>
    <t>+</t>
  </si>
  <si>
    <t>+</t>
  </si>
  <si>
    <t>+</t>
  </si>
  <si>
    <t>WEAPON</t>
  </si>
  <si>
    <t>TOTAL ATTACK BONUS</t>
  </si>
  <si>
    <t>DAMAGE</t>
  </si>
  <si>
    <t>CRITICAL</t>
  </si>
  <si>
    <t>Ride</t>
  </si>
  <si>
    <t>RANGE</t>
  </si>
  <si>
    <t>WEIGHT</t>
  </si>
  <si>
    <t>TYPE</t>
  </si>
  <si>
    <t>SPECIAL PROPERTIES</t>
  </si>
  <si>
    <t>Sense Motive</t>
  </si>
  <si>
    <t>ARMOR &amp; WEAPON PROFICIENCIES</t>
  </si>
  <si>
    <t>MAX DEX BONUS</t>
  </si>
  <si>
    <t>FEATS</t>
  </si>
  <si>
    <t>CHECK PENALTY</t>
  </si>
  <si>
    <t>SPELL FAILURE</t>
  </si>
  <si>
    <t>LANGUAGES</t>
  </si>
  <si>
    <t>/</t>
  </si>
  <si>
    <t>CAMPAIGN</t>
  </si>
  <si>
    <t>EXPERIENCE POINTS</t>
  </si>
  <si>
    <t>ITEM</t>
  </si>
  <si>
    <t>Wgt</t>
  </si>
  <si>
    <t>ITEM</t>
  </si>
  <si>
    <t>Wgt</t>
  </si>
  <si>
    <t>TOTAL WEIGHT CARRIED</t>
  </si>
  <si>
    <t>CARRYING INFO</t>
  </si>
  <si>
    <t>MONEY</t>
  </si>
  <si>
    <t>Platinum</t>
  </si>
  <si>
    <t>Gold</t>
  </si>
  <si>
    <t>LIGHT LOAD</t>
  </si>
  <si>
    <t>MED LOAD</t>
  </si>
  <si>
    <t>HEAVY LOAD</t>
  </si>
  <si>
    <t>Silver</t>
  </si>
  <si>
    <t>Copper</t>
  </si>
  <si>
    <t>Other</t>
  </si>
  <si>
    <t>LIFT OVER HEAD</t>
  </si>
  <si>
    <t>LIFT OFF GROUND</t>
  </si>
  <si>
    <t>PUSH DRAG</t>
  </si>
  <si>
    <t>CREATURES</t>
  </si>
  <si>
    <t>Medium</t>
  </si>
  <si>
    <t>Long:</t>
  </si>
  <si>
    <t>Class 1</t>
  </si>
  <si>
    <t>Class 2</t>
  </si>
  <si>
    <t>Class 3</t>
  </si>
  <si>
    <t>Human</t>
  </si>
  <si>
    <t xml:space="preserve">Point-Buy </t>
  </si>
  <si>
    <t>Spent</t>
  </si>
  <si>
    <t>DEITY/RELIGION</t>
  </si>
  <si>
    <t>Weapons and Armor</t>
  </si>
  <si>
    <t>Armor:</t>
  </si>
  <si>
    <t>Weapons:</t>
  </si>
  <si>
    <t>Times/Day</t>
  </si>
  <si>
    <t>Used</t>
  </si>
  <si>
    <t>CHARACTER RECORD SHEET</t>
  </si>
  <si>
    <t>SPECIAL NOTES</t>
  </si>
  <si>
    <t>lb.</t>
  </si>
  <si>
    <t>BACKGROUND / DEVELOPMENTS</t>
  </si>
  <si>
    <t>PORTRAIT / SYMBOL</t>
  </si>
  <si>
    <t>REGIONS / PLACES</t>
  </si>
  <si>
    <t>PEOPLE / ORGANIZATIONS</t>
  </si>
  <si>
    <t>GEAR / OTHER POSSESSIONS</t>
  </si>
  <si>
    <t>ARMOR / PROTECTIVE ITEM</t>
  </si>
  <si>
    <t>SHIELD / PROTECTIVE ITEM</t>
  </si>
  <si>
    <t>WEIGHT (lb.)</t>
  </si>
  <si>
    <t>DESCRIPTION</t>
  </si>
  <si>
    <t>Ability Score</t>
  </si>
  <si>
    <t>Modifier</t>
  </si>
  <si>
    <t>Cost</t>
  </si>
  <si>
    <t>XP Needed</t>
  </si>
  <si>
    <t>Size</t>
  </si>
  <si>
    <t>Carry</t>
  </si>
  <si>
    <t>Fine</t>
  </si>
  <si>
    <t>Diminutive</t>
  </si>
  <si>
    <t>Tiny</t>
  </si>
  <si>
    <t>Small</t>
  </si>
  <si>
    <t>Large</t>
  </si>
  <si>
    <t>Huge</t>
  </si>
  <si>
    <t>Gargantuan</t>
  </si>
  <si>
    <t>Colossal</t>
  </si>
  <si>
    <t>Strength</t>
  </si>
  <si>
    <t>Attack</t>
  </si>
  <si>
    <t>Light</t>
  </si>
  <si>
    <t>Med</t>
  </si>
  <si>
    <t>Heavy</t>
  </si>
  <si>
    <t>BAB</t>
  </si>
  <si>
    <t>Attack 2</t>
  </si>
  <si>
    <t>Attack 3</t>
  </si>
  <si>
    <t>Attack 4</t>
  </si>
  <si>
    <t>CATEGORY</t>
  </si>
  <si>
    <t>SKILL MOD</t>
  </si>
  <si>
    <t>ABILITY MOD</t>
  </si>
  <si>
    <t>Skill</t>
  </si>
  <si>
    <t>Barbarian</t>
  </si>
  <si>
    <t>Bard</t>
  </si>
  <si>
    <t>Cleric</t>
  </si>
  <si>
    <t>Druid</t>
  </si>
  <si>
    <t>Fighter</t>
  </si>
  <si>
    <t>Monk</t>
  </si>
  <si>
    <t>Paladin</t>
  </si>
  <si>
    <t>Ranger</t>
  </si>
  <si>
    <t>Sorcerer</t>
  </si>
  <si>
    <t>Rogue</t>
  </si>
  <si>
    <t>Wizard</t>
  </si>
  <si>
    <t>CALC MODS</t>
  </si>
  <si>
    <t>MISC. MOD</t>
  </si>
  <si>
    <t>ATTACK TYPE</t>
  </si>
  <si>
    <t>CLASS?</t>
  </si>
  <si>
    <t>ENCUMBRANCE</t>
  </si>
  <si>
    <t>Attack Mods (Race, Class, Magic, etc.)</t>
  </si>
  <si>
    <t>Damage Mods (Race, Class, Magic, etc.)</t>
  </si>
  <si>
    <t>Str Mult (50%/100%/150% or 100% if neg)</t>
  </si>
  <si>
    <t>Turning Level</t>
  </si>
  <si>
    <t xml:space="preserve"> </t>
  </si>
  <si>
    <t>NA</t>
  </si>
  <si>
    <t>CMB</t>
  </si>
  <si>
    <t>Appraise</t>
  </si>
  <si>
    <t>Intimidate</t>
  </si>
  <si>
    <t>Linguistics</t>
  </si>
  <si>
    <t>Perception</t>
  </si>
  <si>
    <t>Spellcraft</t>
  </si>
  <si>
    <t>Survival</t>
  </si>
  <si>
    <t>Use Magic Device</t>
  </si>
  <si>
    <t>Bonus Spells (by Spell Level)</t>
  </si>
  <si>
    <t>Can't cast spells tied to this ability</t>
  </si>
  <si>
    <t>1st</t>
  </si>
  <si>
    <t>2nd</t>
  </si>
  <si>
    <t>3rd</t>
  </si>
  <si>
    <t>4th</t>
  </si>
  <si>
    <t>5th</t>
  </si>
  <si>
    <t>6th</t>
  </si>
  <si>
    <t>7th</t>
  </si>
  <si>
    <t>8th</t>
  </si>
  <si>
    <t>9th</t>
  </si>
  <si>
    <t>Points</t>
  </si>
  <si>
    <t>Epic</t>
  </si>
  <si>
    <t>Low</t>
  </si>
  <si>
    <t>Standard</t>
  </si>
  <si>
    <t>High</t>
  </si>
  <si>
    <t>Campaign</t>
  </si>
  <si>
    <t>Slow</t>
  </si>
  <si>
    <t>Fast</t>
  </si>
  <si>
    <t>Feats</t>
  </si>
  <si>
    <t>Skill Points</t>
  </si>
  <si>
    <t>XP Progress</t>
  </si>
  <si>
    <t>Ranged</t>
  </si>
  <si>
    <t>xdY</t>
  </si>
  <si>
    <t>Thrown</t>
  </si>
  <si>
    <t>Level</t>
  </si>
  <si>
    <t>Off-hand Melee</t>
  </si>
  <si>
    <t>TEMPORARY SCORE</t>
  </si>
  <si>
    <t>Knowledge (arcana)</t>
  </si>
  <si>
    <t>Knowledge (dungeoneering)</t>
  </si>
  <si>
    <t>Knowledge (engineering)</t>
  </si>
  <si>
    <t>Knowledge (geography)</t>
  </si>
  <si>
    <t>Knowledge (history)</t>
  </si>
  <si>
    <t>Knowledge (local)</t>
  </si>
  <si>
    <t>Knowledge (nature)</t>
  </si>
  <si>
    <t>Knowledge (nobility)</t>
  </si>
  <si>
    <t>Knowledge (religion)</t>
  </si>
  <si>
    <t>Knowledge (planes)</t>
  </si>
  <si>
    <t>Untrained</t>
  </si>
  <si>
    <t>Ability</t>
  </si>
  <si>
    <t>Disguise</t>
  </si>
  <si>
    <t>Mod</t>
  </si>
  <si>
    <r>
      <t>*</t>
    </r>
    <r>
      <rPr>
        <sz val="14"/>
        <rFont val="Arial"/>
        <family val="2"/>
      </rPr>
      <t xml:space="preserve"> Armor Check Penalty applies.    </t>
    </r>
    <r>
      <rPr>
        <b/>
        <sz val="14"/>
        <rFont val="Arial"/>
        <family val="2"/>
      </rPr>
      <t>NA</t>
    </r>
    <r>
      <rPr>
        <sz val="14"/>
        <rFont val="Arial"/>
        <family val="2"/>
      </rPr>
      <t xml:space="preserve"> skills cannot be used untrained.</t>
    </r>
  </si>
  <si>
    <t>Dex*</t>
  </si>
  <si>
    <t>Acrobatics</t>
  </si>
  <si>
    <t>Climb</t>
  </si>
  <si>
    <t>Escape Artist</t>
  </si>
  <si>
    <t>Fly</t>
  </si>
  <si>
    <t>Sleight of Hand</t>
  </si>
  <si>
    <t>Stealth</t>
  </si>
  <si>
    <t>Swim</t>
  </si>
  <si>
    <t>Str*</t>
  </si>
  <si>
    <t>Class Skill</t>
  </si>
  <si>
    <t>Armor</t>
  </si>
  <si>
    <t>Craft Skills</t>
  </si>
  <si>
    <t>Perform Skills</t>
  </si>
  <si>
    <t>Professions</t>
  </si>
  <si>
    <t>Perception (sight)</t>
  </si>
  <si>
    <t>Perception (sound)</t>
  </si>
  <si>
    <t>Perception (smell)</t>
  </si>
  <si>
    <t>Perception (taste)</t>
  </si>
  <si>
    <t>Perception (touch)</t>
  </si>
  <si>
    <t>Race</t>
  </si>
  <si>
    <t>Dwarf</t>
  </si>
  <si>
    <t>Elf</t>
  </si>
  <si>
    <t>Gnome</t>
  </si>
  <si>
    <t>Half-Elf</t>
  </si>
  <si>
    <t>Half-Orc</t>
  </si>
  <si>
    <t>Halfling</t>
  </si>
  <si>
    <t>Speed</t>
  </si>
  <si>
    <t>Str</t>
  </si>
  <si>
    <t>Dex</t>
  </si>
  <si>
    <t>Con</t>
  </si>
  <si>
    <t>Bonus</t>
  </si>
  <si>
    <t>Any one</t>
  </si>
  <si>
    <t>Languages</t>
  </si>
  <si>
    <t>Sling, plus all "Halfling" weapons are Martial</t>
  </si>
  <si>
    <t>Greataxe and Falchion, plus all "Orc" weapons are Martial</t>
  </si>
  <si>
    <t>Common</t>
  </si>
  <si>
    <t>RACIAL MODIFIER</t>
  </si>
  <si>
    <t>Skill Focus</t>
  </si>
  <si>
    <t>Common, Gnome, and Sylvan</t>
  </si>
  <si>
    <t>All "Gnome" weapons are Martial</t>
  </si>
  <si>
    <t>Common and Elven</t>
  </si>
  <si>
    <t>Common and Dwarven</t>
  </si>
  <si>
    <t>untrained</t>
  </si>
  <si>
    <t>Craft (untrained)</t>
  </si>
  <si>
    <t>Perform (untrained)</t>
  </si>
  <si>
    <t>Profession (untrained)</t>
  </si>
  <si>
    <t>:</t>
  </si>
  <si>
    <t>Battleaxes, Heavy Picks, and Warhammers, plus all "Dwarven" weapons are Martial</t>
  </si>
  <si>
    <t>Longbows, Longswords, Rapiers, and Shortbows, plus all "Elven" weapons are Martial</t>
  </si>
  <si>
    <t>RACIAL ABILITIES</t>
  </si>
  <si>
    <t>Ability Summary</t>
  </si>
  <si>
    <t>CLASS ABILITIES</t>
  </si>
  <si>
    <t>Favored Class</t>
  </si>
  <si>
    <t>SP</t>
  </si>
  <si>
    <t>HERO POINTS</t>
  </si>
  <si>
    <t>FIRST CLASS</t>
  </si>
  <si>
    <t>SECOND CLASS</t>
  </si>
  <si>
    <t>THIRD CLASS</t>
  </si>
  <si>
    <t>Score</t>
  </si>
  <si>
    <t>14-15</t>
  </si>
  <si>
    <t>16-17</t>
  </si>
  <si>
    <t>18-19</t>
  </si>
  <si>
    <t>20-21</t>
  </si>
  <si>
    <t>22-23</t>
  </si>
  <si>
    <t>24-25</t>
  </si>
  <si>
    <t>26-27</t>
  </si>
  <si>
    <t>28-29</t>
  </si>
  <si>
    <t>30-31</t>
  </si>
  <si>
    <t>32-33</t>
  </si>
  <si>
    <t>34-35</t>
  </si>
  <si>
    <t>36-37</t>
  </si>
  <si>
    <t>38-39</t>
  </si>
  <si>
    <t>40-41</t>
  </si>
  <si>
    <t>42-43</t>
  </si>
  <si>
    <t>44-45</t>
  </si>
  <si>
    <t>46-47</t>
  </si>
  <si>
    <t>48-49</t>
  </si>
  <si>
    <t>50-51</t>
  </si>
  <si>
    <t>12-13</t>
  </si>
  <si>
    <t>Spell Points per Day</t>
  </si>
  <si>
    <t>Custom_1</t>
  </si>
  <si>
    <t>Custom_2</t>
  </si>
  <si>
    <t>SENSES</t>
  </si>
  <si>
    <t>SP Mod:</t>
  </si>
  <si>
    <t>HP Mod:</t>
  </si>
  <si>
    <t>SPECIAL</t>
  </si>
  <si>
    <t>NONLETHAL</t>
  </si>
  <si>
    <t>CONDITION</t>
  </si>
  <si>
    <t>LETHAL</t>
  </si>
  <si>
    <t>Base Speed</t>
  </si>
  <si>
    <t>Reduced Speed</t>
  </si>
  <si>
    <t>PLAYER NAME</t>
  </si>
  <si>
    <t>'</t>
  </si>
  <si>
    <t>"</t>
  </si>
  <si>
    <t>Senses</t>
  </si>
  <si>
    <t>Sight</t>
  </si>
  <si>
    <t>Sound</t>
  </si>
  <si>
    <t>Smell</t>
  </si>
  <si>
    <t>Taste</t>
  </si>
  <si>
    <t>Touch</t>
  </si>
  <si>
    <t>Darkvision 60'</t>
  </si>
  <si>
    <t>Low-Light Vision</t>
  </si>
  <si>
    <t>Starting</t>
  </si>
  <si>
    <t>Draconic, Dwarven, Elven, Giant, Goblin, and Orc</t>
  </si>
  <si>
    <t>Any except secret languages (such as Druidic)</t>
  </si>
  <si>
    <t>Racial Abilities (Long Description)</t>
  </si>
  <si>
    <r>
      <t xml:space="preserve">Slow and Steady: </t>
    </r>
    <r>
      <rPr>
        <sz val="10"/>
        <rFont val="Arial"/>
        <family val="2"/>
      </rPr>
      <t>Dwarves have a base speed of 20 feet, but their speed is never modified by armor or encumbrance</t>
    </r>
  </si>
  <si>
    <t>Bonus Feat: Humans select one extra feat at 1st level</t>
  </si>
  <si>
    <t>Skilled: Humans gain an additional skill rank at first level and one additional rank whenever they gain a level</t>
  </si>
  <si>
    <t>Obsessive: Gnomes receive a +2 racial bonus on a Craft or Profession skill of their choice</t>
  </si>
  <si>
    <t>Halfling Luck: Halflings receive a +1 racial bonus on all saving throws</t>
  </si>
  <si>
    <t>Orc Blood: Half-orcs count as both humans and orcs for any effect related to race</t>
  </si>
  <si>
    <t>Fearless: Halflings receive a +2 racial bonus on all saving throws against fear. This bonus stacks with the bonus granted by halfling luck</t>
  </si>
  <si>
    <t>Weapon Familiarity: Elves are proficient with longbows (including composite longbows), longswords, rapiers, and shortbows (including composite shortbows), and treat any weapon with the word “elven” in its name as a martial weapon</t>
  </si>
  <si>
    <t>Elf Blood: Half-elves count as both elves and humans for any effect related to race</t>
  </si>
  <si>
    <t>Weapon Familiarity: Gnomes treat any weapon with the word “gnome” in its name as a martial weapon</t>
  </si>
  <si>
    <t>Weapon Familiarity: Dwarves are proficient with battleaxes, heavy picks, and warhammers, and treat any weapon with the word “dwarven” in its name as a martial weapon</t>
  </si>
  <si>
    <t>Hatred: Dwarves receive a +1 bonus on attack rolls against humanoid creatures of the orc and goblin subtypes due to special training against these hated foes</t>
  </si>
  <si>
    <t>Defensive Training: Gnomes get a +4 dodge bonus to AC against monsters of the giant type</t>
  </si>
  <si>
    <t>Bonus Feat</t>
  </si>
  <si>
    <t>Bonus Skills</t>
  </si>
  <si>
    <t>Weapon Familiarity</t>
  </si>
  <si>
    <t>Racial Abilities (Breakout)</t>
  </si>
  <si>
    <t>Class</t>
  </si>
  <si>
    <t>HD</t>
  </si>
  <si>
    <t>Will</t>
  </si>
  <si>
    <t>Fort</t>
  </si>
  <si>
    <t>Ref</t>
  </si>
  <si>
    <t>Saving Throw</t>
  </si>
  <si>
    <t>Fractional</t>
  </si>
  <si>
    <t>Ultimate</t>
  </si>
  <si>
    <t>Saving Throws</t>
  </si>
  <si>
    <t>Spell Points</t>
  </si>
  <si>
    <t>Table_Point_Buy_Cost</t>
  </si>
  <si>
    <t>List_YesNo</t>
  </si>
  <si>
    <t>Table_Ability_Cost</t>
  </si>
  <si>
    <t>List_Abilities</t>
  </si>
  <si>
    <t>Table_Speed_Reduction</t>
  </si>
  <si>
    <t>Bonus Spell Points (by Maximum Spell Level)</t>
  </si>
  <si>
    <t>Table_Encumbrance</t>
  </si>
  <si>
    <t>Table_Size</t>
  </si>
  <si>
    <t>Total</t>
  </si>
  <si>
    <t>Max Spell Level</t>
  </si>
  <si>
    <t>LA</t>
  </si>
  <si>
    <t>CHAR LVL</t>
  </si>
  <si>
    <t>Level Adj.</t>
  </si>
  <si>
    <r>
      <rPr>
        <sz val="9"/>
        <color indexed="10"/>
        <rFont val="Wingdings"/>
        <family val="0"/>
      </rPr>
      <t>â</t>
    </r>
    <r>
      <rPr>
        <sz val="9"/>
        <color indexed="10"/>
        <rFont val="Calibri"/>
        <family val="2"/>
      </rPr>
      <t>These cells</t>
    </r>
    <r>
      <rPr>
        <sz val="9"/>
        <color indexed="10"/>
        <rFont val="Wingdings"/>
        <family val="0"/>
      </rPr>
      <t>â</t>
    </r>
    <r>
      <rPr>
        <sz val="9"/>
        <color indexed="10"/>
        <rFont val="Arial"/>
        <family val="2"/>
      </rPr>
      <t>refer to</t>
    </r>
    <r>
      <rPr>
        <sz val="9"/>
        <color indexed="10"/>
        <rFont val="Wingdings"/>
        <family val="0"/>
      </rPr>
      <t>á</t>
    </r>
    <r>
      <rPr>
        <sz val="9"/>
        <color indexed="10"/>
        <rFont val="Arial"/>
        <family val="2"/>
      </rPr>
      <t>these column numbers</t>
    </r>
    <r>
      <rPr>
        <sz val="9"/>
        <color indexed="10"/>
        <rFont val="Wingdings"/>
        <family val="0"/>
      </rPr>
      <t>á</t>
    </r>
  </si>
  <si>
    <t>Bonus Skill Points/Level</t>
  </si>
  <si>
    <t>Ability Bonus</t>
  </si>
  <si>
    <t>+2 to any</t>
  </si>
  <si>
    <t>Global Save</t>
  </si>
  <si>
    <t>Conditional Save Modifiers</t>
  </si>
  <si>
    <t>+2 racial bonus vs. poison/spells/spell-like abilities</t>
  </si>
  <si>
    <t>+2 racial bonus vs. spells/spell-like abilities</t>
  </si>
  <si>
    <t>+2 racial bonus vs. illusions</t>
  </si>
  <si>
    <t>TRAITS</t>
  </si>
  <si>
    <t>LVL</t>
  </si>
  <si>
    <t>MAGIC ITEMS</t>
  </si>
  <si>
    <t>Head (headband, hat, helmet, or phylactery)</t>
  </si>
  <si>
    <t>Eyes (pair of lenses or goggles)</t>
  </si>
  <si>
    <t>Neck (amulet, brooch, medallion, necklace, periapt, or scarab)</t>
  </si>
  <si>
    <t>Torso (vest, vestment, or shirt)</t>
  </si>
  <si>
    <t>Body (robe or suit of armor - over a vest, vestment, or shirt)</t>
  </si>
  <si>
    <t>Waist (belt - over a robe or suit of armor)</t>
  </si>
  <si>
    <t>Shoulders (cloak, cape, or mantle - over a robe or suit of armor)</t>
  </si>
  <si>
    <t>Arms/Wrists (pair of bracers or bracelets)</t>
  </si>
  <si>
    <t>Finger (ring)</t>
  </si>
  <si>
    <t>Feet (pair of boots or shoes)</t>
  </si>
  <si>
    <t>Hand (one glove, pair of gloves, or pair of gauntlets)</t>
  </si>
  <si>
    <t>CMD</t>
  </si>
  <si>
    <t>TARGET DC</t>
  </si>
  <si>
    <t>ARMOR</t>
  </si>
  <si>
    <t>SHIELD</t>
  </si>
  <si>
    <t>DEX MOD</t>
  </si>
  <si>
    <t>SIZE MOD</t>
  </si>
  <si>
    <t>NATURAL</t>
  </si>
  <si>
    <t>DEFLECT</t>
  </si>
  <si>
    <t>DODGE</t>
  </si>
  <si>
    <t>INCLUDE 1ST MISC BONUS</t>
  </si>
  <si>
    <t>STR MOD</t>
  </si>
  <si>
    <t>MISC MOD</t>
  </si>
  <si>
    <t>COMBAT MANEUVERS</t>
  </si>
  <si>
    <t>SPECIAL RULES</t>
  </si>
  <si>
    <t>DEFENSIVE ITEMS</t>
  </si>
  <si>
    <t>1ST MISC</t>
  </si>
  <si>
    <t>2ND MISC</t>
  </si>
  <si>
    <t>Primary Melee</t>
  </si>
  <si>
    <t>Giant, Gnome, Goblin, Orc, Terran, and Undercommon</t>
  </si>
  <si>
    <t>Darkvision: Dwarves can see in the dark up to 60 feet</t>
  </si>
  <si>
    <t>Any Two</t>
  </si>
  <si>
    <t>Defensive Training: Dwarves get a +4 dodge bonus to AC against monsters of the giant subtype</t>
  </si>
  <si>
    <t>Greed: Dwarves received a +2 racial bonus on Appraise skill checks made to determine the price of nonmagical goods that contain precious metals or gemstones</t>
  </si>
  <si>
    <t>Hardy: Dwarves receive a +2 racial bonus on saving throws against poison, spells, and spell-like abilities</t>
  </si>
  <si>
    <t>Stability: Dwarves receive a +4 racial bonus to their Combat Maneuver Defense when resisting a bull rush or trip attempt while standing on the ground</t>
  </si>
  <si>
    <t>Custom</t>
  </si>
  <si>
    <t>General (usable Untrained)</t>
  </si>
  <si>
    <t>Restricted (only usable if Trained)</t>
  </si>
  <si>
    <t>PASSIVE</t>
  </si>
  <si>
    <t>Other Skills</t>
  </si>
  <si>
    <t>Low-Light Vision: Elves can see twice as far as humans in conditions of dim light</t>
  </si>
  <si>
    <t>Elven Immunities: Elves are immune to magic sleep effects and get a +2 racial saving throw bonus against enchantment spells and effects</t>
  </si>
  <si>
    <t>Elven Magic: Elves receive a +2 racial bonus on caster level checks made to overcome spell resistance; in addition, elves receive a +2 racial bonus on Spellcraft skill checks made to identify the properties of magic items</t>
  </si>
  <si>
    <t>Stonecunning: Dwarves receive a +2 bonus on Perception checks to potentially notice unusual stonework, such as traps and hidden doors located in stone walls or floors; they receive a check to notice such features whenever they pass within 10 feet of them, whether or not they are actively looking</t>
  </si>
  <si>
    <t>Keen Senses: Elves receive a +2 racial bonus on Perception skill checks</t>
  </si>
  <si>
    <t>Immune to sleep; +2 racial bonus vs. enchantments</t>
  </si>
  <si>
    <t>Celestial, Draconic, Gnoll, Gnome, Goblin, Orc, and Sylvan</t>
  </si>
  <si>
    <t>Low-Light Vision: Gnomes can see twice as far as humans in conditions of dim light</t>
  </si>
  <si>
    <t>Gnome Magic: Gnomes add +1 to the DC of any saving throws against illusion spells that they cast. Gnomes with a Charisma of 11 or higher also gain the following spell-like abilities: 1/day—dancing lights, ghost sound, prestidigitation, and speak with animals. The caster level for these effects is equal to the gnome’s level. The DC for these spells is equal to 10 + the spell’s level + the gnome’s Charisma modifier.</t>
  </si>
  <si>
    <t>Hatred: Gnomes receive a +1 bonus on attack rolls against humanoid creatures of the reptilian and goblinoid subtypes due to special training against these hated foes</t>
  </si>
  <si>
    <t>Illusion Resistance: Gnomes get a +2 racial saving throw bonus against illusion spells or effects</t>
  </si>
  <si>
    <t>Keen Senses: Gnomes receive a +2 racial bonus on Perception skill checks</t>
  </si>
  <si>
    <t>Darkvision 60', notice unusual stonework</t>
  </si>
  <si>
    <t>Low-Light Vision: Half-elves can see twice as far as humans in conditions of dim light</t>
  </si>
  <si>
    <t>Adaptability: Half-elves receive Skill Focus as a bonus feat at 1st level</t>
  </si>
  <si>
    <t>Elven Immunities: Half-elves are immune to magic sleep effects and get a +2 racial saving throw bonus against enchantment spells and effects</t>
  </si>
  <si>
    <t>Keen Senses: Half-elves receive a +2 racial bonus on Perception skill checks</t>
  </si>
  <si>
    <t>Multitalented: Half-elves choose two favored classes at first level and gain +1 hit point or +1 skill point whenever they take a level in either one of those classes</t>
  </si>
  <si>
    <t>Low-Light Vision (see twice as far in dim light); Adaptability (receive Skill Focus as bonus feat at 1st level); Elf Blood (both elven and human for any effect related to race); Elven Immunities (immune to magic sleep effects, +2 racial bonus vs. enchantment spells/effects); Keen Senses (+2 racial bonus on Perception checks); Multitalented: (choose two favored classes at 1st level)</t>
  </si>
  <si>
    <t>Darkvision: Half-orcs can see in the dark up to 60 feet</t>
  </si>
  <si>
    <t>Intimidating: Half-orcs receive a +2 racial bonus on Intimidate skill checks due to their fearsome nature</t>
  </si>
  <si>
    <t>Orc Ferocity: Once per day, when a half-orc is brought below 0 hit points but not killed, he can fight on for one more round as if disabled; at the end of his next turn, unless brought to above 0 hit points, he immediately falls unconscious and begins dying</t>
  </si>
  <si>
    <t>Weapon Familiarity: Half-orcs are proficient with greataxes and falchions and treat any weapon with the word “orc” in its name as a martial weapon</t>
  </si>
  <si>
    <t>Abyssal, Draconic, Giant, Gnoll, and Goblin</t>
  </si>
  <si>
    <t>Dwarven, Elven, Gnome, and Goblin</t>
  </si>
  <si>
    <t>Keen Senses: Halflings receive a +2 racial bonus on Perception skill checks</t>
  </si>
  <si>
    <t>Sure-Footed: Halflings receive a +2 racial bonus on Acrobatics and Climb skill checks</t>
  </si>
  <si>
    <t>Weapon Familiarity: Halflings are proficient with slings and treat any weapon with the word “halfling” in its
name as a martial weapon</t>
  </si>
  <si>
    <t>Fearless (+2 racial bonus vs. fear); Halfling Luck (+1 racial bonus on all saves); Keen Senses (+2 racial bonus on Perception checks); Sure-Footed (+2 racial bonus on Acrobatics and Climb checks); Weapon Familiarity (proficient with slings, plus treat any “halfling” weapon as martial)</t>
  </si>
  <si>
    <t>Darkvision 60’; Intimidating (+2 racial bonus on Intimidate checks); Orc Blood (count as both human and orc for any effect related to race); Orc Ferocity (1/day, when brought below 0 HP but not killed, fight for one more round as if disabled; at end next turn, unless brought above 0 HP, immediately fall unconscious and begin dying); Weapon Familiarity (proficient with greataxes and falchions, plus treat any “orc” weapon as martial)</t>
  </si>
  <si>
    <t>Low-Light Vision (see twice as far in dim light); Elven Immunities (immune to magic sleep effects, +2 racial bonus vs. enchantment spells/effects); Elven Magic (+2 racial bonus to overcome spell resistance, +2 racial bonus to identify properties of magic items); Keen Senses (+2 racial bonus on Perception checks); Weapon Familiarity (proficient with longbows, longswords, rapiers, and shortbows, plus treat any “elven” weapon as martial)</t>
  </si>
  <si>
    <t>Slow and Steady (speed never modified by armor/encumbrance); Darkvision 60'; Defensive Training (+4 dodge bonus to AC vs. giant subtype); Hatred: (+1 bonus on attack rolls vs. orc and goblin subtypes); Hardy (+2 racial bonus on saves vs. poison, spells, spell-like abilities); Stability (+4 racial bonus to CMD when resisting bull rush or trip attempt while standing on ground); Stonecunning (+2 bonus on Perception checks to potentially notice unusual stonework, receive a check to notice such features if passing w/in 10'); Weapon Familiarity (proficient with battleaxes, heavy picks, and warhammers, plus treat any “dwarven” weapon as martial)</t>
  </si>
  <si>
    <t>Low-Light Vision (see twice as far in dim light); Defensive Training (+4 dodge bonus to AC vs. giant subtype); Gnome Magic (+1 to DC of illusion spells); Hatred (+1 attack bonus vs. reptilian and goblinoid subtypes); Illusion Resistance (+2 racial bonus vs. illusion spells/effects; Keen Senses (+2 racial bonus on Perception checks); Obsessive (+2 racial bonus on one Craft or Profession skill); Weapon Familiarity (treat any “gnome” weapon as martial)</t>
  </si>
  <si>
    <t>Wealth</t>
  </si>
  <si>
    <t>(Human, Half-elf, Half-orc)</t>
  </si>
  <si>
    <t>CMB MOD</t>
  </si>
  <si>
    <t>Improved Channel</t>
  </si>
  <si>
    <t>Extra Channel</t>
  </si>
  <si>
    <t>SAVE ITEMS</t>
  </si>
  <si>
    <t>MISC AC NOTES</t>
  </si>
  <si>
    <t>Bonus Feat (select one extra feat at 1st level); Skilled (gain an additional skill rank at every level)</t>
  </si>
  <si>
    <t>Starting Outfit (worn)</t>
  </si>
  <si>
    <t>Mount (Name)</t>
  </si>
  <si>
    <t>Holy Symbol (worn)</t>
  </si>
  <si>
    <t xml:space="preserve">     Saddle, Bit and Bridle</t>
  </si>
  <si>
    <t xml:space="preserve">     Saddlebags (see below)</t>
  </si>
  <si>
    <t xml:space="preserve">     Rucksacks (see below)</t>
  </si>
  <si>
    <t>Saddlebags (capacity 20#)</t>
  </si>
  <si>
    <t>Backpack (capacity 50#)</t>
  </si>
  <si>
    <t>Rucksack (capacity 25#)</t>
  </si>
  <si>
    <t>Belt Pouch (capacity 3#)</t>
  </si>
  <si>
    <t>Gear Stored at Home</t>
  </si>
  <si>
    <t>GEAR CARRIED</t>
  </si>
  <si>
    <t>GEAR STORED</t>
  </si>
  <si>
    <t>SPECIAL ABILITIES &amp; QUALITIES</t>
  </si>
  <si>
    <t>DAMAGE &amp; CRIT.</t>
  </si>
  <si>
    <t>4TH</t>
  </si>
  <si>
    <t>3RD</t>
  </si>
  <si>
    <t>1ST</t>
  </si>
  <si>
    <t>ATTACK</t>
  </si>
  <si>
    <t>ATTACK BONUSES</t>
  </si>
  <si>
    <t>SPD</t>
  </si>
  <si>
    <t>SCROLLS</t>
  </si>
  <si>
    <t>REF</t>
  </si>
  <si>
    <t>FORT</t>
  </si>
  <si>
    <t>DEFENSE</t>
  </si>
  <si>
    <t>ABILITY</t>
  </si>
  <si>
    <t>LEVEL/HD</t>
  </si>
  <si>
    <t>CLASS</t>
  </si>
  <si>
    <t>SPELLS CAST TODAY</t>
  </si>
  <si>
    <t>NAME AND PAGE</t>
  </si>
  <si>
    <t>QTY</t>
  </si>
  <si>
    <t>RACE/TEMPLATE</t>
  </si>
  <si>
    <t>NAME</t>
  </si>
  <si>
    <t>FAMILIAR &amp; BOND ITEM</t>
  </si>
  <si>
    <t>DOMAIN, SCHOOL &amp; BLOODLINE</t>
  </si>
  <si>
    <t>Med:</t>
  </si>
  <si>
    <t>Short:</t>
  </si>
  <si>
    <t>At Will</t>
  </si>
  <si>
    <t>TOTAL KNOWN</t>
  </si>
  <si>
    <t>BONUS SPELLS</t>
  </si>
  <si>
    <r>
      <t xml:space="preserve">SPELLS </t>
    </r>
    <r>
      <rPr>
        <sz val="12"/>
        <rFont val="Arial"/>
        <family val="2"/>
      </rPr>
      <t>PER DAY</t>
    </r>
  </si>
  <si>
    <r>
      <t xml:space="preserve">TOTAL </t>
    </r>
    <r>
      <rPr>
        <sz val="12"/>
        <rFont val="Arial"/>
        <family val="2"/>
      </rPr>
      <t>PER DAY</t>
    </r>
  </si>
  <si>
    <t>LEVEL</t>
  </si>
  <si>
    <t>SAVE DC</t>
  </si>
  <si>
    <t>SPELL DCs</t>
  </si>
  <si>
    <t>CASTER LEVEL</t>
  </si>
  <si>
    <t>SPELLS &amp; ABILITIES</t>
  </si>
  <si>
    <t>2ND</t>
  </si>
  <si>
    <t>BLOODLINE:</t>
  </si>
  <si>
    <t>SPECIALTY SCHOOL:</t>
  </si>
  <si>
    <t>PROHIBITED SCHOOL:</t>
  </si>
  <si>
    <t>DOMAIN:</t>
  </si>
  <si>
    <t>DOMAIN/SCHOOL/BLOODLINE POWERS &amp; BONUS SPELLS</t>
  </si>
  <si>
    <t>Arcane Spell Failure</t>
  </si>
  <si>
    <t>Arcane Archer</t>
  </si>
  <si>
    <t>Arcane Trickster</t>
  </si>
  <si>
    <t>Assassin</t>
  </si>
  <si>
    <t>Dragon Disciple</t>
  </si>
  <si>
    <t>Duelist</t>
  </si>
  <si>
    <t>Eldritch Knight</t>
  </si>
  <si>
    <t>Loremaster</t>
  </si>
  <si>
    <t>Mystic Theurge</t>
  </si>
  <si>
    <t>Pathfinder Chronicler</t>
  </si>
  <si>
    <t>Shadowdancer</t>
  </si>
  <si>
    <t>Prestige Saves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</si>
</sst>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_-;\-* #,##0.00\ _$_-;_-* &quot;-&quot;??\ _$_-;_-@_-"/>
    <numFmt numFmtId="173" formatCode="\+0;\–0"/>
    <numFmt numFmtId="174" formatCode="_-* #,##0\ _$_-;\-* #,##0\ _$_-;_-* &quot;-&quot;??\ _$_-;_-@_-"/>
    <numFmt numFmtId="175" formatCode="0;\–0"/>
  </numFmts>
  <fonts count="73">
    <font>
      <sz val="10"/>
      <name val="Arial"/>
      <family val="0"/>
    </font>
    <font>
      <sz val="11"/>
      <color indexed="8"/>
      <name val="Calibri"/>
      <family val="2"/>
    </font>
    <font>
      <sz val="11"/>
      <name val="Arial"/>
      <family val="2"/>
    </font>
    <font>
      <b/>
      <sz val="22"/>
      <name val="Arial"/>
      <family val="2"/>
    </font>
    <font>
      <sz val="20"/>
      <name val="Arial"/>
      <family val="2"/>
    </font>
    <font>
      <sz val="22"/>
      <name val="Arial"/>
      <family val="2"/>
    </font>
    <font>
      <b/>
      <sz val="20"/>
      <name val="Arial"/>
      <family val="2"/>
    </font>
    <font>
      <sz val="8"/>
      <name val="Arial"/>
      <family val="2"/>
    </font>
    <font>
      <b/>
      <sz val="11"/>
      <name val="Arial"/>
      <family val="2"/>
    </font>
    <font>
      <b/>
      <sz val="18"/>
      <color indexed="9"/>
      <name val="Arial"/>
      <family val="2"/>
    </font>
    <font>
      <sz val="24"/>
      <name val="Arial"/>
      <family val="2"/>
    </font>
    <font>
      <sz val="10"/>
      <color indexed="9"/>
      <name val="Arial"/>
      <family val="2"/>
    </font>
    <font>
      <sz val="14"/>
      <name val="Arial"/>
      <family val="2"/>
    </font>
    <font>
      <b/>
      <sz val="26"/>
      <name val="Arial"/>
      <family val="2"/>
    </font>
    <font>
      <sz val="12"/>
      <color indexed="9"/>
      <name val="Arial"/>
      <family val="2"/>
    </font>
    <font>
      <sz val="18"/>
      <color indexed="9"/>
      <name val="Arial"/>
      <family val="2"/>
    </font>
    <font>
      <b/>
      <sz val="10"/>
      <name val="Arial"/>
      <family val="2"/>
    </font>
    <font>
      <b/>
      <sz val="16"/>
      <color indexed="9"/>
      <name val="Arial"/>
      <family val="2"/>
    </font>
    <font>
      <b/>
      <sz val="12"/>
      <name val="Arial"/>
      <family val="2"/>
    </font>
    <font>
      <sz val="12"/>
      <name val="Arial"/>
      <family val="2"/>
    </font>
    <font>
      <sz val="16"/>
      <name val="Arial"/>
      <family val="2"/>
    </font>
    <font>
      <b/>
      <sz val="10"/>
      <color indexed="9"/>
      <name val="Arial"/>
      <family val="2"/>
    </font>
    <font>
      <sz val="12"/>
      <name val="Wingdings 2"/>
      <family val="1"/>
    </font>
    <font>
      <b/>
      <sz val="14"/>
      <name val="Arial"/>
      <family val="2"/>
    </font>
    <font>
      <b/>
      <sz val="18"/>
      <name val="Arial"/>
      <family val="2"/>
    </font>
    <font>
      <sz val="18"/>
      <name val="Arial"/>
      <family val="2"/>
    </font>
    <font>
      <sz val="26"/>
      <name val="Arial"/>
      <family val="2"/>
    </font>
    <font>
      <b/>
      <sz val="28"/>
      <name val="Arial"/>
      <family val="2"/>
    </font>
    <font>
      <b/>
      <sz val="18"/>
      <color indexed="10"/>
      <name val="Arial"/>
      <family val="2"/>
    </font>
    <font>
      <sz val="20"/>
      <color indexed="9"/>
      <name val="Arial"/>
      <family val="2"/>
    </font>
    <font>
      <b/>
      <sz val="20"/>
      <color indexed="9"/>
      <name val="Arial"/>
      <family val="2"/>
    </font>
    <font>
      <sz val="9"/>
      <name val="Arial"/>
      <family val="2"/>
    </font>
    <font>
      <sz val="14"/>
      <color indexed="9"/>
      <name val="Arial"/>
      <family val="2"/>
    </font>
    <font>
      <b/>
      <sz val="8"/>
      <name val="Arial"/>
      <family val="2"/>
    </font>
    <font>
      <b/>
      <sz val="7"/>
      <name val="Arial"/>
      <family val="2"/>
    </font>
    <font>
      <sz val="13"/>
      <name val="Arial"/>
      <family val="2"/>
    </font>
    <font>
      <sz val="10"/>
      <color indexed="8"/>
      <name val="Arial"/>
      <family val="2"/>
    </font>
    <font>
      <b/>
      <sz val="22"/>
      <color indexed="9"/>
      <name val="Arial"/>
      <family val="2"/>
    </font>
    <font>
      <b/>
      <sz val="12"/>
      <color indexed="9"/>
      <name val="Arial"/>
      <family val="2"/>
    </font>
    <font>
      <b/>
      <sz val="28"/>
      <name val="Wingdings 2"/>
      <family val="1"/>
    </font>
    <font>
      <b/>
      <sz val="24"/>
      <name val="Arial"/>
      <family val="2"/>
    </font>
    <font>
      <sz val="20"/>
      <color indexed="8"/>
      <name val="Arial"/>
      <family val="2"/>
    </font>
    <font>
      <sz val="22"/>
      <color indexed="9"/>
      <name val="Arial"/>
      <family val="2"/>
    </font>
    <font>
      <b/>
      <sz val="8"/>
      <name val="Tahoma"/>
      <family val="2"/>
    </font>
    <font>
      <sz val="9"/>
      <color indexed="10"/>
      <name val="Arial"/>
      <family val="2"/>
    </font>
    <font>
      <sz val="9"/>
      <color indexed="10"/>
      <name val="Wingdings"/>
      <family val="0"/>
    </font>
    <font>
      <sz val="9"/>
      <color indexed="10"/>
      <name val="Calibri"/>
      <family val="2"/>
    </font>
    <font>
      <sz val="11"/>
      <name val="Calibri"/>
      <family val="2"/>
    </font>
    <font>
      <sz val="7"/>
      <name val="Arial"/>
      <family val="2"/>
    </font>
    <font>
      <b/>
      <sz val="16"/>
      <name val="Arial"/>
      <family val="2"/>
    </font>
    <font>
      <b/>
      <sz val="11"/>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5.6"/>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Calibri"/>
      <family val="2"/>
    </font>
    <font>
      <b/>
      <sz val="10"/>
      <color indexed="10"/>
      <name val="Arial"/>
      <family val="2"/>
    </font>
    <font>
      <i/>
      <sz val="10"/>
      <name val="Arial"/>
      <family val="2"/>
    </font>
    <font>
      <sz val="8"/>
      <name val="Tahom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8"/>
        <bgColor indexed="64"/>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s>
  <borders count="2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top/>
      <bottom/>
    </border>
    <border>
      <left/>
      <right style="medium">
        <color indexed="8"/>
      </right>
      <top/>
      <bottom/>
    </border>
    <border>
      <left/>
      <right style="medium"/>
      <top style="medium"/>
      <bottom/>
    </border>
    <border>
      <left/>
      <right style="medium"/>
      <top/>
      <bottom/>
    </border>
    <border>
      <left/>
      <right/>
      <top/>
      <bottom style="medium"/>
    </border>
    <border>
      <left style="medium"/>
      <right/>
      <top style="medium"/>
      <bottom/>
    </border>
    <border>
      <left/>
      <right/>
      <top style="medium"/>
      <bottom/>
    </border>
    <border>
      <left style="medium"/>
      <right/>
      <top/>
      <bottom/>
    </border>
    <border>
      <left/>
      <right/>
      <top/>
      <bottom style="medium">
        <color indexed="8"/>
      </bottom>
    </border>
    <border>
      <left/>
      <right/>
      <top style="medium">
        <color indexed="8"/>
      </top>
      <bottom/>
    </border>
    <border>
      <left style="medium"/>
      <right/>
      <top/>
      <bottom style="medium"/>
    </border>
    <border>
      <left/>
      <right style="medium"/>
      <top/>
      <bottom style="medium"/>
    </border>
    <border>
      <left style="medium">
        <color indexed="8"/>
      </left>
      <right/>
      <top/>
      <bottom style="medium">
        <color indexed="8"/>
      </bottom>
    </border>
    <border>
      <left/>
      <right style="medium">
        <color indexed="8"/>
      </right>
      <top/>
      <bottom style="medium">
        <color indexed="8"/>
      </bottom>
    </border>
    <border>
      <left style="medium">
        <color indexed="8"/>
      </left>
      <right/>
      <top style="medium">
        <color indexed="8"/>
      </top>
      <bottom/>
    </border>
    <border>
      <left/>
      <right style="medium">
        <color indexed="8"/>
      </right>
      <top style="medium">
        <color indexed="8"/>
      </top>
      <bottom/>
    </border>
    <border>
      <left style="thin"/>
      <right style="thin"/>
      <top style="thin"/>
      <bottom style="thin"/>
    </border>
    <border>
      <left style="thin"/>
      <right style="thin"/>
      <top/>
      <bottom style="thin"/>
    </border>
    <border>
      <left style="medium"/>
      <right style="thin"/>
      <top style="thin"/>
      <bottom style="thin"/>
    </border>
    <border>
      <left style="medium"/>
      <right style="thin"/>
      <top style="thin"/>
      <bottom style="medium"/>
    </border>
    <border>
      <left style="thin"/>
      <right/>
      <top style="thin"/>
      <bottom style="thin"/>
    </border>
    <border>
      <left style="medium"/>
      <right style="thin"/>
      <top style="medium"/>
      <bottom/>
    </border>
    <border>
      <left style="thin"/>
      <right style="thin"/>
      <top style="medium"/>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border>
    <border>
      <left style="medium"/>
      <right style="thin"/>
      <top style="medium"/>
      <bottom style="medium"/>
    </border>
    <border>
      <left style="medium"/>
      <right style="medium"/>
      <top style="medium"/>
      <bottom style="medium"/>
    </border>
    <border>
      <left style="medium"/>
      <right style="medium"/>
      <top style="thin"/>
      <bottom style="medium"/>
    </border>
    <border>
      <left style="medium"/>
      <right style="thin"/>
      <top style="thin"/>
      <bottom/>
    </border>
    <border>
      <left style="thin"/>
      <right/>
      <top style="thin"/>
      <botto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thin"/>
      <right/>
      <top/>
      <bottom style="thin"/>
    </border>
    <border>
      <left/>
      <right style="thin"/>
      <top/>
      <bottom/>
    </border>
    <border>
      <left style="medium"/>
      <right/>
      <top style="medium"/>
      <bottom style="medium"/>
    </border>
    <border>
      <left style="medium">
        <color indexed="10"/>
      </left>
      <right style="thin"/>
      <top style="medium">
        <color indexed="10"/>
      </top>
      <bottom style="thin"/>
    </border>
    <border>
      <left style="medium">
        <color indexed="10"/>
      </left>
      <right style="thin"/>
      <top style="thin"/>
      <bottom style="thin"/>
    </border>
    <border>
      <left style="thin"/>
      <right style="medium">
        <color indexed="10"/>
      </right>
      <top style="thin"/>
      <bottom style="thin"/>
    </border>
    <border>
      <left style="medium">
        <color indexed="10"/>
      </left>
      <right style="medium"/>
      <top style="medium"/>
      <bottom style="medium"/>
    </border>
    <border>
      <left style="medium"/>
      <right style="medium">
        <color indexed="10"/>
      </right>
      <top style="medium"/>
      <bottom style="medium"/>
    </border>
    <border>
      <left style="medium">
        <color indexed="10"/>
      </left>
      <right style="medium"/>
      <top style="medium"/>
      <bottom style="medium">
        <color indexed="10"/>
      </bottom>
    </border>
    <border>
      <left style="medium"/>
      <right style="medium"/>
      <top style="medium"/>
      <bottom style="medium">
        <color indexed="10"/>
      </bottom>
    </border>
    <border>
      <left style="medium"/>
      <right style="medium">
        <color indexed="10"/>
      </right>
      <top style="medium"/>
      <bottom style="medium">
        <color indexed="10"/>
      </bottom>
    </border>
    <border>
      <left/>
      <right style="thin"/>
      <top style="thin"/>
      <bottom/>
    </border>
    <border>
      <left style="medium"/>
      <right style="medium"/>
      <top style="medium"/>
      <bottom style="thin"/>
    </border>
    <border>
      <left style="medium"/>
      <right style="medium"/>
      <top style="thin"/>
      <bottom/>
    </border>
    <border>
      <left style="thin"/>
      <right style="thin"/>
      <top/>
      <bottom/>
    </border>
    <border>
      <left/>
      <right style="thin"/>
      <top/>
      <bottom style="thin"/>
    </border>
    <border>
      <left style="thin"/>
      <right/>
      <top style="medium"/>
      <bottom/>
    </border>
    <border>
      <left style="thin"/>
      <right/>
      <top/>
      <bottom/>
    </border>
    <border>
      <left/>
      <right/>
      <top style="thin"/>
      <bottom style="medium"/>
    </border>
    <border>
      <left/>
      <right/>
      <top style="thin"/>
      <bottom/>
    </border>
    <border>
      <left/>
      <right/>
      <top/>
      <bottom style="thin"/>
    </border>
    <border>
      <left style="thin"/>
      <right style="medium"/>
      <top style="thin"/>
      <bottom/>
    </border>
    <border>
      <left/>
      <right style="hair">
        <color indexed="8"/>
      </right>
      <top/>
      <bottom style="medium">
        <color indexed="8"/>
      </bottom>
    </border>
    <border>
      <left/>
      <right style="hair">
        <color indexed="8"/>
      </right>
      <top/>
      <bottom/>
    </border>
    <border>
      <left/>
      <right style="hair">
        <color indexed="8"/>
      </right>
      <top/>
      <bottom style="medium"/>
    </border>
    <border>
      <left style="medium"/>
      <right style="medium"/>
      <top/>
      <bottom/>
    </border>
    <border>
      <left style="medium"/>
      <right style="medium"/>
      <top/>
      <bottom style="medium"/>
    </border>
    <border>
      <left style="medium">
        <color indexed="8"/>
      </left>
      <right style="medium">
        <color indexed="8"/>
      </right>
      <top/>
      <bottom/>
    </border>
    <border>
      <left/>
      <right/>
      <top style="medium"/>
      <bottom style="medium">
        <color indexed="8"/>
      </bottom>
    </border>
    <border>
      <left/>
      <right/>
      <top style="medium">
        <color indexed="8"/>
      </top>
      <bottom style="medium">
        <color indexed="8"/>
      </bottom>
    </border>
    <border>
      <left/>
      <right/>
      <top style="medium">
        <color indexed="8"/>
      </top>
      <bottom style="medium"/>
    </border>
    <border>
      <left/>
      <right/>
      <top style="medium"/>
      <bottom style="medium"/>
    </border>
    <border>
      <left/>
      <right style="medium">
        <color indexed="8"/>
      </right>
      <top style="medium"/>
      <bottom/>
    </border>
    <border>
      <left/>
      <right style="medium">
        <color indexed="8"/>
      </right>
      <top/>
      <bottom style="medium"/>
    </border>
    <border>
      <left style="medium">
        <color indexed="8"/>
      </left>
      <right/>
      <top style="medium"/>
      <bottom style="medium"/>
    </border>
    <border>
      <left/>
      <right style="medium">
        <color indexed="8"/>
      </right>
      <top style="medium"/>
      <bottom style="medium"/>
    </border>
    <border>
      <left style="medium">
        <color indexed="8"/>
      </left>
      <right/>
      <top style="medium"/>
      <bottom/>
    </border>
    <border>
      <left style="medium">
        <color indexed="8"/>
      </left>
      <right/>
      <top/>
      <bottom style="medium"/>
    </border>
    <border>
      <left/>
      <right style="medium"/>
      <top style="medium"/>
      <bottom style="medium"/>
    </border>
    <border>
      <left style="medium">
        <color indexed="8"/>
      </left>
      <right style="medium">
        <color indexed="8"/>
      </right>
      <top/>
      <bottom style="medium">
        <color indexed="8"/>
      </botto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style="medium"/>
      <right style="medium">
        <color indexed="8"/>
      </right>
      <top/>
      <bottom/>
    </border>
    <border>
      <left style="medium">
        <color indexed="8"/>
      </left>
      <right style="medium"/>
      <top/>
      <bottom/>
    </border>
    <border>
      <left style="medium"/>
      <right style="medium">
        <color indexed="8"/>
      </right>
      <top/>
      <bottom style="medium"/>
    </border>
    <border>
      <left style="medium">
        <color indexed="8"/>
      </left>
      <right style="medium">
        <color indexed="8"/>
      </right>
      <top/>
      <bottom style="medium"/>
    </border>
    <border>
      <left style="medium">
        <color indexed="8"/>
      </left>
      <right style="medium"/>
      <top/>
      <bottom style="mediu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medium"/>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style="medium">
        <color indexed="8"/>
      </right>
      <top style="medium">
        <color indexed="8"/>
      </top>
      <bottom style="medium"/>
    </border>
    <border>
      <left style="medium">
        <color indexed="8"/>
      </left>
      <right style="medium">
        <color indexed="8"/>
      </right>
      <top style="medium">
        <color indexed="8"/>
      </top>
      <bottom style="medium"/>
    </border>
    <border>
      <left style="medium">
        <color indexed="8"/>
      </left>
      <right style="medium"/>
      <top style="medium">
        <color indexed="8"/>
      </top>
      <bottom style="medium"/>
    </border>
    <border>
      <left style="thin"/>
      <right style="medium">
        <color indexed="8"/>
      </right>
      <top style="thin"/>
      <bottom style="medium">
        <color indexed="8"/>
      </bottom>
    </border>
    <border>
      <left style="medium">
        <color indexed="8"/>
      </left>
      <right style="medium">
        <color indexed="8"/>
      </right>
      <top style="thin"/>
      <bottom style="medium">
        <color indexed="8"/>
      </bottom>
    </border>
    <border>
      <left style="medium">
        <color indexed="8"/>
      </left>
      <right style="thin"/>
      <top style="thin"/>
      <bottom style="medium">
        <color indexed="8"/>
      </bottom>
    </border>
    <border>
      <left style="thin"/>
      <right style="medium">
        <color indexed="8"/>
      </right>
      <top style="medium">
        <color indexed="8"/>
      </top>
      <bottom style="medium">
        <color indexed="8"/>
      </bottom>
    </border>
    <border>
      <left style="medium">
        <color indexed="8"/>
      </left>
      <right style="thin"/>
      <top style="medium">
        <color indexed="8"/>
      </top>
      <bottom style="medium">
        <color indexed="8"/>
      </bottom>
    </border>
    <border>
      <left style="thin"/>
      <right style="medium">
        <color indexed="8"/>
      </right>
      <top style="medium">
        <color indexed="8"/>
      </top>
      <bottom style="thin"/>
    </border>
    <border>
      <left style="medium">
        <color indexed="8"/>
      </left>
      <right style="medium">
        <color indexed="8"/>
      </right>
      <top style="medium">
        <color indexed="8"/>
      </top>
      <bottom style="thin"/>
    </border>
    <border>
      <left style="medium">
        <color indexed="8"/>
      </left>
      <right style="thin"/>
      <top style="medium">
        <color indexed="8"/>
      </top>
      <bottom style="thin"/>
    </border>
    <border>
      <left style="thin">
        <color indexed="8"/>
      </left>
      <right/>
      <top style="thin">
        <color indexed="8"/>
      </top>
      <bottom/>
    </border>
    <border>
      <left/>
      <right/>
      <top style="thin">
        <color indexed="8"/>
      </top>
      <bottom/>
    </border>
    <border>
      <left/>
      <right style="thin"/>
      <top style="thin">
        <color indexed="8"/>
      </top>
      <bottom/>
    </border>
    <border>
      <left style="thin">
        <color indexed="8"/>
      </left>
      <right/>
      <top/>
      <bottom style="medium"/>
    </border>
    <border>
      <left/>
      <right style="thin"/>
      <top/>
      <bottom style="medium"/>
    </border>
    <border>
      <left style="medium">
        <color indexed="8"/>
      </left>
      <right style="medium">
        <color indexed="8"/>
      </right>
      <top style="medium">
        <color indexed="8"/>
      </top>
      <bottom/>
    </border>
    <border>
      <left style="medium"/>
      <right style="medium">
        <color indexed="8"/>
      </right>
      <top/>
      <bottom style="medium">
        <color indexed="8"/>
      </bottom>
    </border>
    <border>
      <left style="medium">
        <color indexed="8"/>
      </left>
      <right style="medium"/>
      <top/>
      <bottom style="medium">
        <color indexed="8"/>
      </bottom>
    </border>
    <border>
      <left style="medium"/>
      <right style="medium">
        <color indexed="8"/>
      </right>
      <top style="medium">
        <color indexed="8"/>
      </top>
      <bottom/>
    </border>
    <border>
      <left style="medium">
        <color indexed="8"/>
      </left>
      <right style="medium"/>
      <top style="medium">
        <color indexed="8"/>
      </top>
      <bottom/>
    </border>
    <border>
      <left/>
      <right/>
      <top/>
      <bottom style="thin">
        <color indexed="8"/>
      </bottom>
    </border>
    <border>
      <left/>
      <right style="thin">
        <color indexed="8"/>
      </right>
      <top style="thin"/>
      <bottom/>
    </border>
    <border>
      <left style="thin"/>
      <right/>
      <top/>
      <bottom style="medium"/>
    </border>
    <border>
      <left/>
      <right style="thin">
        <color indexed="8"/>
      </right>
      <top/>
      <bottom style="medium"/>
    </border>
    <border>
      <left/>
      <right/>
      <top style="medium"/>
      <bottom style="thin">
        <color indexed="8"/>
      </bottom>
    </border>
    <border>
      <left style="thin">
        <color indexed="8"/>
      </left>
      <right/>
      <top style="thin"/>
      <bottom/>
    </border>
    <border>
      <left/>
      <right style="medium"/>
      <top style="medium"/>
      <bottom style="thin">
        <color indexed="8"/>
      </bottom>
    </border>
    <border>
      <left/>
      <right style="medium"/>
      <top/>
      <bottom style="thin">
        <color indexed="8"/>
      </bottom>
    </border>
    <border>
      <left style="medium"/>
      <right/>
      <top style="medium"/>
      <bottom style="thin">
        <color indexed="8"/>
      </bottom>
    </border>
    <border>
      <left style="medium"/>
      <right/>
      <top/>
      <bottom style="thin">
        <color indexed="8"/>
      </bottom>
    </border>
    <border>
      <left style="hair">
        <color indexed="8"/>
      </left>
      <right/>
      <top style="hair">
        <color indexed="8"/>
      </top>
      <bottom/>
    </border>
    <border>
      <left/>
      <right style="hair">
        <color indexed="8"/>
      </right>
      <top style="hair">
        <color indexed="8"/>
      </top>
      <bottom/>
    </border>
    <border>
      <left style="hair">
        <color indexed="8"/>
      </left>
      <right/>
      <top/>
      <bottom style="medium">
        <color indexed="8"/>
      </bottom>
    </border>
    <border>
      <left style="thin">
        <color indexed="8"/>
      </left>
      <right/>
      <top style="thin">
        <color indexed="8"/>
      </top>
      <bottom style="thin">
        <color indexed="8"/>
      </bottom>
    </border>
    <border>
      <left style="thin">
        <color indexed="8"/>
      </left>
      <right/>
      <top style="thin">
        <color indexed="8"/>
      </top>
      <bottom style="medium"/>
    </border>
    <border>
      <left>
        <color indexed="63"/>
      </left>
      <right>
        <color indexed="63"/>
      </right>
      <top>
        <color indexed="63"/>
      </top>
      <bottom style="hair"/>
    </border>
    <border>
      <left style="medium"/>
      <right/>
      <top style="thin"/>
      <bottom/>
    </border>
    <border>
      <left/>
      <right style="medium"/>
      <top style="thin"/>
      <bottom/>
    </border>
    <border>
      <left style="medium"/>
      <right/>
      <top/>
      <bottom style="thin"/>
    </border>
    <border>
      <left/>
      <right style="medium"/>
      <top/>
      <bottom style="thin"/>
    </border>
    <border>
      <left>
        <color indexed="63"/>
      </left>
      <right>
        <color indexed="63"/>
      </right>
      <top>
        <color indexed="63"/>
      </top>
      <bottom style="hair">
        <color indexed="8"/>
      </bottom>
    </border>
    <border>
      <left style="medium"/>
      <right style="medium">
        <color indexed="8"/>
      </right>
      <top style="thin"/>
      <bottom/>
    </border>
    <border>
      <left style="medium">
        <color indexed="8"/>
      </left>
      <right style="medium">
        <color indexed="8"/>
      </right>
      <top style="thin"/>
      <bottom/>
    </border>
    <border>
      <left style="medium">
        <color indexed="8"/>
      </left>
      <right style="medium"/>
      <top style="thin"/>
      <bottom/>
    </border>
    <border>
      <left style="medium"/>
      <right style="medium">
        <color indexed="8"/>
      </right>
      <top style="medium">
        <color indexed="8"/>
      </top>
      <bottom style="thin"/>
    </border>
    <border>
      <left style="medium">
        <color indexed="8"/>
      </left>
      <right style="medium"/>
      <top style="medium">
        <color indexed="8"/>
      </top>
      <bottom style="thin"/>
    </border>
    <border>
      <left style="thin">
        <color indexed="8"/>
      </left>
      <right style="medium">
        <color indexed="8"/>
      </right>
      <top/>
      <bottom style="thin">
        <color indexed="8"/>
      </bottom>
    </border>
    <border>
      <left style="thin">
        <color indexed="8"/>
      </left>
      <right style="medium"/>
      <top/>
      <bottom style="thin">
        <color indexed="8"/>
      </bottom>
    </border>
    <border>
      <left style="thin">
        <color indexed="8"/>
      </left>
      <right style="medium">
        <color indexed="8"/>
      </right>
      <top style="thin">
        <color indexed="8"/>
      </top>
      <bottom style="medium"/>
    </border>
    <border>
      <left style="thin">
        <color indexed="8"/>
      </left>
      <right style="medium"/>
      <top style="thin">
        <color indexed="8"/>
      </top>
      <bottom style="medium"/>
    </border>
    <border>
      <left style="thin">
        <color indexed="8"/>
      </left>
      <right style="medium">
        <color indexed="8"/>
      </right>
      <top style="thin">
        <color indexed="8"/>
      </top>
      <bottom style="medium">
        <color indexed="8"/>
      </bottom>
    </border>
    <border>
      <left style="thin">
        <color indexed="8"/>
      </left>
      <right style="medium"/>
      <top style="thin">
        <color indexed="8"/>
      </top>
      <bottom style="medium">
        <color indexed="8"/>
      </bottom>
    </border>
    <border>
      <left/>
      <right/>
      <top style="medium">
        <color indexed="8"/>
      </top>
      <bottom style="thin">
        <color indexed="8"/>
      </bottom>
    </border>
    <border>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right style="thin">
        <color indexed="8"/>
      </right>
      <top/>
      <bottom/>
    </border>
    <border>
      <left style="thin">
        <color indexed="8"/>
      </left>
      <right style="medium">
        <color indexed="8"/>
      </right>
      <top style="medium"/>
      <bottom style="medium">
        <color indexed="8"/>
      </bottom>
    </border>
    <border>
      <left style="thin">
        <color indexed="8"/>
      </left>
      <right style="medium"/>
      <top style="medium"/>
      <bottom style="medium">
        <color indexed="8"/>
      </bottom>
    </border>
    <border>
      <left/>
      <right style="medium">
        <color indexed="8"/>
      </right>
      <top style="medium"/>
      <bottom style="medium">
        <color indexed="8"/>
      </bottom>
    </border>
    <border>
      <left style="medium"/>
      <right style="thin">
        <color indexed="8"/>
      </right>
      <top style="medium"/>
      <bottom/>
    </border>
    <border>
      <left style="medium">
        <color indexed="8"/>
      </left>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thin">
        <color indexed="8"/>
      </left>
      <right style="medium">
        <color indexed="8"/>
      </right>
      <top style="medium"/>
      <bottom/>
    </border>
    <border>
      <left style="medium"/>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top style="thin">
        <color indexed="8"/>
      </top>
      <bottom/>
    </border>
    <border>
      <left/>
      <right style="medium"/>
      <top style="thin">
        <color indexed="8"/>
      </top>
      <bottom/>
    </border>
    <border>
      <left style="medium"/>
      <right style="thin">
        <color indexed="8"/>
      </right>
      <top style="thin">
        <color indexed="8"/>
      </top>
      <bottom style="mediu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medium">
        <color indexed="8"/>
      </left>
      <right/>
      <top/>
      <bottom style="thin">
        <color indexed="8"/>
      </bottom>
    </border>
    <border>
      <left style="medium">
        <color indexed="8"/>
      </left>
      <right/>
      <top style="medium">
        <color indexed="8"/>
      </top>
      <bottom style="thin">
        <color indexed="8"/>
      </bottom>
    </border>
    <border>
      <left style="medium"/>
      <right style="thin">
        <color indexed="8"/>
      </right>
      <top/>
      <bottom style="medium">
        <color indexed="8"/>
      </bottom>
    </border>
    <border>
      <left/>
      <right style="medium">
        <color indexed="8"/>
      </right>
      <top/>
      <bottom style="thin">
        <color indexed="8"/>
      </bottom>
    </border>
    <border>
      <left style="thin">
        <color indexed="8"/>
      </left>
      <right style="medium">
        <color indexed="8"/>
      </right>
      <top/>
      <bottom style="medium">
        <color indexed="8"/>
      </bottom>
    </border>
    <border>
      <left style="thin">
        <color indexed="8"/>
      </left>
      <right style="medium"/>
      <top/>
      <bottom style="medium">
        <color indexed="8"/>
      </bottom>
    </border>
    <border>
      <left style="thin">
        <color indexed="8"/>
      </left>
      <right style="medium">
        <color indexed="8"/>
      </right>
      <top/>
      <bottom style="medium"/>
    </border>
    <border>
      <left style="thin">
        <color indexed="8"/>
      </left>
      <right style="medium"/>
      <top/>
      <bottom style="medium"/>
    </border>
    <border>
      <left style="thin"/>
      <right/>
      <top style="thin"/>
      <bottom style="medium"/>
    </border>
    <border>
      <left style="medium"/>
      <right/>
      <top style="medium"/>
      <bottom style="medium">
        <color indexed="8"/>
      </bottom>
    </border>
    <border>
      <left style="medium">
        <color indexed="8"/>
      </left>
      <right/>
      <top style="medium"/>
      <bottom style="medium">
        <color indexed="8"/>
      </bottom>
    </border>
    <border>
      <left style="medium"/>
      <right/>
      <top/>
      <bottom style="medium">
        <color indexed="8"/>
      </bottom>
    </border>
    <border>
      <left style="thin">
        <color indexed="8"/>
      </left>
      <right style="medium">
        <color indexed="8"/>
      </right>
      <top style="thin">
        <color indexed="8"/>
      </top>
      <bottom/>
    </border>
    <border>
      <left/>
      <right style="thin"/>
      <top style="thin"/>
      <bottom style="thin"/>
    </border>
    <border>
      <left/>
      <right style="hair"/>
      <top style="thin"/>
      <bottom style="thin"/>
    </border>
    <border>
      <left style="hair"/>
      <right style="hair"/>
      <top style="thin"/>
      <bottom style="thin"/>
    </border>
    <border>
      <left style="hair"/>
      <right/>
      <top style="thin"/>
      <bottom style="thin"/>
    </border>
    <border>
      <left style="thin"/>
      <right style="hair"/>
      <top style="thin"/>
      <bottom style="thin"/>
    </border>
    <border>
      <left style="hair"/>
      <right style="hair"/>
      <top style="thin"/>
      <bottom style="medium"/>
    </border>
    <border>
      <left style="hair"/>
      <right/>
      <top style="thin"/>
      <bottom style="medium"/>
    </border>
    <border>
      <left style="hair"/>
      <right style="hair"/>
      <top/>
      <bottom style="thin"/>
    </border>
    <border>
      <left style="hair"/>
      <right/>
      <top/>
      <bottom style="thin"/>
    </border>
    <border>
      <left style="thin"/>
      <right style="hair"/>
      <top/>
      <bottom style="thin"/>
    </border>
    <border>
      <left/>
      <right style="hair"/>
      <top style="thin"/>
      <bottom style="medium"/>
    </border>
    <border>
      <left style="thin"/>
      <right style="hair"/>
      <top style="thin"/>
      <bottom style="medium"/>
    </border>
    <border>
      <left/>
      <right style="hair"/>
      <top/>
      <bottom style="thin"/>
    </border>
    <border>
      <left style="medium"/>
      <right/>
      <top style="medium"/>
      <bottom style="thin"/>
    </border>
    <border>
      <left/>
      <right/>
      <top style="medium"/>
      <bottom style="thin"/>
    </border>
    <border>
      <left/>
      <right style="medium"/>
      <top style="medium"/>
      <bottom style="thin"/>
    </border>
    <border>
      <left style="thin"/>
      <right style="thin"/>
      <top style="medium">
        <color indexed="10"/>
      </top>
      <bottom style="thin"/>
    </border>
    <border>
      <left style="thin"/>
      <right style="medium">
        <color indexed="10"/>
      </right>
      <top style="medium">
        <color indexed="10"/>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3" borderId="0" applyNumberFormat="0" applyBorder="0" applyAlignment="0" applyProtection="0"/>
    <xf numFmtId="0" fontId="53" fillId="20" borderId="1" applyNumberFormat="0" applyAlignment="0" applyProtection="0"/>
    <xf numFmtId="0" fontId="54" fillId="21" borderId="2" applyNumberFormat="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4"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7" borderId="1" applyNumberFormat="0" applyAlignment="0" applyProtection="0"/>
    <xf numFmtId="0" fontId="63" fillId="0" borderId="6" applyNumberFormat="0" applyFill="0" applyAlignment="0" applyProtection="0"/>
    <xf numFmtId="0" fontId="64" fillId="22" borderId="0" applyNumberFormat="0" applyBorder="0" applyAlignment="0" applyProtection="0"/>
    <xf numFmtId="0" fontId="0" fillId="0" borderId="0">
      <alignment/>
      <protection/>
    </xf>
    <xf numFmtId="0" fontId="1" fillId="0" borderId="0">
      <alignment/>
      <protection/>
    </xf>
    <xf numFmtId="0" fontId="0" fillId="23" borderId="7" applyNumberFormat="0" applyFont="0" applyAlignment="0" applyProtection="0"/>
    <xf numFmtId="0" fontId="65" fillId="20" borderId="8" applyNumberFormat="0" applyAlignment="0" applyProtection="0"/>
    <xf numFmtId="9" fontId="0" fillId="0" borderId="0" applyFon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85">
    <xf numFmtId="0" fontId="0" fillId="0" borderId="0" xfId="0" applyFont="1" applyAlignment="1">
      <alignment/>
    </xf>
    <xf numFmtId="0" fontId="0" fillId="24" borderId="0" xfId="0" applyFont="1" applyFill="1" applyBorder="1" applyAlignment="1" applyProtection="1">
      <alignment vertical="center"/>
      <protection/>
    </xf>
    <xf numFmtId="0" fontId="9" fillId="24" borderId="0" xfId="0" applyFont="1" applyFill="1" applyBorder="1" applyAlignment="1" applyProtection="1">
      <alignment horizontal="center" vertical="center" wrapText="1"/>
      <protection/>
    </xf>
    <xf numFmtId="0" fontId="9" fillId="24" borderId="0" xfId="0" applyFont="1" applyFill="1" applyBorder="1" applyAlignment="1" applyProtection="1">
      <alignment horizontal="center" vertical="center"/>
      <protection/>
    </xf>
    <xf numFmtId="0" fontId="21" fillId="24" borderId="0" xfId="0" applyFont="1" applyFill="1" applyBorder="1" applyAlignment="1" applyProtection="1">
      <alignment horizontal="center" vertical="center"/>
      <protection/>
    </xf>
    <xf numFmtId="0" fontId="24" fillId="24" borderId="0" xfId="0" applyFont="1" applyFill="1" applyBorder="1" applyAlignment="1" applyProtection="1">
      <alignment horizontal="center" vertical="center"/>
      <protection/>
    </xf>
    <xf numFmtId="0" fontId="23" fillId="24" borderId="0" xfId="0" applyFont="1" applyFill="1" applyBorder="1" applyAlignment="1" applyProtection="1">
      <alignment horizontal="center" vertical="center"/>
      <protection/>
    </xf>
    <xf numFmtId="0" fontId="20" fillId="24" borderId="0" xfId="0" applyFont="1" applyFill="1" applyBorder="1" applyAlignment="1" applyProtection="1">
      <alignment horizontal="right" vertical="center"/>
      <protection/>
    </xf>
    <xf numFmtId="0" fontId="24" fillId="24" borderId="10" xfId="0" applyFont="1" applyFill="1" applyBorder="1" applyAlignment="1" applyProtection="1">
      <alignment horizontal="center" vertical="center"/>
      <protection/>
    </xf>
    <xf numFmtId="0" fontId="24" fillId="24" borderId="11" xfId="0" applyFont="1" applyFill="1" applyBorder="1" applyAlignment="1" applyProtection="1">
      <alignment horizontal="center" vertical="center"/>
      <protection/>
    </xf>
    <xf numFmtId="0" fontId="0" fillId="24" borderId="0" xfId="0" applyFont="1" applyFill="1" applyBorder="1" applyAlignment="1" applyProtection="1">
      <alignment horizontal="left" vertical="center"/>
      <protection/>
    </xf>
    <xf numFmtId="0" fontId="19" fillId="24" borderId="0" xfId="0" applyNumberFormat="1" applyFont="1" applyFill="1" applyBorder="1" applyAlignment="1" applyProtection="1">
      <alignment horizontal="center" vertical="center"/>
      <protection/>
    </xf>
    <xf numFmtId="0" fontId="2" fillId="24" borderId="12" xfId="0" applyFont="1" applyFill="1" applyBorder="1" applyAlignment="1" applyProtection="1">
      <alignment horizontal="center" vertical="center"/>
      <protection/>
    </xf>
    <xf numFmtId="0" fontId="2" fillId="24" borderId="13" xfId="0" applyFont="1" applyFill="1" applyBorder="1" applyAlignment="1" applyProtection="1">
      <alignment horizontal="center" vertical="center"/>
      <protection/>
    </xf>
    <xf numFmtId="0" fontId="9" fillId="24" borderId="13" xfId="0" applyFont="1" applyFill="1" applyBorder="1" applyAlignment="1" applyProtection="1">
      <alignment horizontal="center" vertical="center"/>
      <protection/>
    </xf>
    <xf numFmtId="0" fontId="0" fillId="24" borderId="14" xfId="0" applyFont="1" applyFill="1" applyBorder="1" applyAlignment="1" applyProtection="1">
      <alignment vertical="center"/>
      <protection/>
    </xf>
    <xf numFmtId="0" fontId="11" fillId="24" borderId="0" xfId="0" applyFont="1" applyFill="1" applyBorder="1" applyAlignment="1" applyProtection="1">
      <alignment vertical="center"/>
      <protection/>
    </xf>
    <xf numFmtId="173" fontId="29" fillId="24" borderId="0" xfId="0" applyNumberFormat="1"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xf>
    <xf numFmtId="0" fontId="0" fillId="24" borderId="15" xfId="0" applyFont="1" applyFill="1" applyBorder="1" applyAlignment="1" applyProtection="1">
      <alignment vertical="center"/>
      <protection/>
    </xf>
    <xf numFmtId="0" fontId="0" fillId="24" borderId="16" xfId="0" applyFont="1" applyFill="1" applyBorder="1" applyAlignment="1" applyProtection="1">
      <alignment vertical="center"/>
      <protection/>
    </xf>
    <xf numFmtId="0" fontId="0" fillId="24" borderId="0" xfId="0" applyFont="1" applyFill="1" applyBorder="1" applyAlignment="1" applyProtection="1">
      <alignment vertical="center"/>
      <protection/>
    </xf>
    <xf numFmtId="0" fontId="0" fillId="24" borderId="17" xfId="0" applyFont="1" applyFill="1" applyBorder="1" applyAlignment="1" applyProtection="1">
      <alignment vertical="center"/>
      <protection/>
    </xf>
    <xf numFmtId="0" fontId="0" fillId="24" borderId="13"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24" borderId="11" xfId="0" applyFont="1" applyFill="1" applyBorder="1" applyAlignment="1" applyProtection="1">
      <alignment vertical="center"/>
      <protection/>
    </xf>
    <xf numFmtId="0" fontId="17" fillId="24" borderId="0" xfId="0" applyFont="1" applyFill="1" applyBorder="1" applyAlignment="1" applyProtection="1">
      <alignment vertical="center"/>
      <protection/>
    </xf>
    <xf numFmtId="0" fontId="11" fillId="24" borderId="0" xfId="0" applyFont="1" applyFill="1" applyBorder="1" applyAlignment="1" applyProtection="1">
      <alignment vertical="center"/>
      <protection/>
    </xf>
    <xf numFmtId="0" fontId="21" fillId="25" borderId="0" xfId="0" applyFont="1" applyFill="1" applyAlignment="1" applyProtection="1">
      <alignment vertical="center"/>
      <protection/>
    </xf>
    <xf numFmtId="0" fontId="0" fillId="24" borderId="18" xfId="0" applyFont="1" applyFill="1" applyBorder="1" applyAlignment="1" applyProtection="1">
      <alignment vertical="center"/>
      <protection/>
    </xf>
    <xf numFmtId="0" fontId="22" fillId="24" borderId="0" xfId="0" applyFont="1" applyFill="1" applyBorder="1" applyAlignment="1" applyProtection="1">
      <alignment horizontal="center" vertical="center"/>
      <protection/>
    </xf>
    <xf numFmtId="0" fontId="22" fillId="24" borderId="0" xfId="0" applyFont="1" applyFill="1" applyBorder="1" applyAlignment="1" applyProtection="1">
      <alignment horizontal="center" vertical="center"/>
      <protection locked="0"/>
    </xf>
    <xf numFmtId="0" fontId="22" fillId="24" borderId="19" xfId="0" applyFont="1" applyFill="1" applyBorder="1" applyAlignment="1" applyProtection="1">
      <alignment horizontal="center" vertical="center"/>
      <protection/>
    </xf>
    <xf numFmtId="0" fontId="20" fillId="24" borderId="13" xfId="0" applyNumberFormat="1" applyFont="1" applyFill="1" applyBorder="1" applyAlignment="1" applyProtection="1">
      <alignment horizontal="left" vertical="center"/>
      <protection/>
    </xf>
    <xf numFmtId="0" fontId="0" fillId="24" borderId="0" xfId="0" applyNumberFormat="1"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0" fillId="24" borderId="20" xfId="0" applyFont="1" applyFill="1" applyBorder="1" applyAlignment="1" applyProtection="1">
      <alignment vertical="center"/>
      <protection/>
    </xf>
    <xf numFmtId="0" fontId="0" fillId="24" borderId="14" xfId="0" applyFont="1" applyFill="1" applyBorder="1" applyAlignment="1" applyProtection="1">
      <alignment vertical="center"/>
      <protection/>
    </xf>
    <xf numFmtId="0" fontId="0" fillId="24" borderId="21" xfId="0" applyFont="1" applyFill="1" applyBorder="1" applyAlignment="1" applyProtection="1">
      <alignment vertical="center"/>
      <protection/>
    </xf>
    <xf numFmtId="0" fontId="0" fillId="24" borderId="20" xfId="0" applyFont="1" applyFill="1" applyBorder="1" applyAlignment="1" applyProtection="1">
      <alignment vertical="center"/>
      <protection/>
    </xf>
    <xf numFmtId="0" fontId="22" fillId="24" borderId="14" xfId="0" applyFont="1" applyFill="1" applyBorder="1" applyAlignment="1" applyProtection="1">
      <alignment horizontal="center" vertical="center"/>
      <protection/>
    </xf>
    <xf numFmtId="0" fontId="0" fillId="24" borderId="21" xfId="0" applyFont="1" applyFill="1" applyBorder="1" applyAlignment="1" applyProtection="1">
      <alignment vertical="center"/>
      <protection/>
    </xf>
    <xf numFmtId="0" fontId="31" fillId="24" borderId="0" xfId="0" applyFont="1" applyFill="1" applyBorder="1" applyAlignment="1" applyProtection="1">
      <alignment vertical="center"/>
      <protection/>
    </xf>
    <xf numFmtId="0" fontId="0" fillId="24" borderId="18" xfId="0" applyFont="1" applyFill="1" applyBorder="1" applyAlignment="1" applyProtection="1">
      <alignment horizontal="left" vertical="center"/>
      <protection/>
    </xf>
    <xf numFmtId="3" fontId="26" fillId="24" borderId="0" xfId="0" applyNumberFormat="1" applyFont="1" applyFill="1" applyBorder="1" applyAlignment="1" applyProtection="1">
      <alignment horizontal="left" vertical="center"/>
      <protection/>
    </xf>
    <xf numFmtId="3" fontId="26" fillId="24" borderId="11" xfId="0" applyNumberFormat="1" applyFont="1" applyFill="1" applyBorder="1" applyAlignment="1" applyProtection="1">
      <alignment horizontal="left" vertical="center"/>
      <protection/>
    </xf>
    <xf numFmtId="49" fontId="20" fillId="24" borderId="10" xfId="0" applyNumberFormat="1" applyFont="1" applyFill="1" applyBorder="1" applyAlignment="1" applyProtection="1">
      <alignment horizontal="left" vertical="center"/>
      <protection/>
    </xf>
    <xf numFmtId="0" fontId="0" fillId="24" borderId="10" xfId="0" applyFont="1" applyFill="1" applyBorder="1" applyAlignment="1" applyProtection="1">
      <alignment horizontal="left" vertical="center"/>
      <protection/>
    </xf>
    <xf numFmtId="0" fontId="0" fillId="24" borderId="11" xfId="0" applyFont="1" applyFill="1" applyBorder="1" applyAlignment="1" applyProtection="1">
      <alignment horizontal="left" vertical="center"/>
      <protection/>
    </xf>
    <xf numFmtId="49" fontId="20" fillId="24" borderId="0" xfId="0" applyNumberFormat="1" applyFont="1" applyFill="1" applyBorder="1" applyAlignment="1" applyProtection="1">
      <alignment horizontal="left" vertical="center"/>
      <protection/>
    </xf>
    <xf numFmtId="0" fontId="0" fillId="24" borderId="22" xfId="0" applyFont="1" applyFill="1" applyBorder="1" applyAlignment="1" applyProtection="1">
      <alignment horizontal="left" vertical="center"/>
      <protection/>
    </xf>
    <xf numFmtId="0" fontId="0" fillId="24" borderId="18" xfId="0" applyFont="1" applyFill="1" applyBorder="1" applyAlignment="1" applyProtection="1">
      <alignment horizontal="center" vertical="center"/>
      <protection/>
    </xf>
    <xf numFmtId="0" fontId="0" fillId="24" borderId="23" xfId="0" applyFont="1" applyFill="1" applyBorder="1" applyAlignment="1" applyProtection="1">
      <alignment horizontal="left" vertical="center"/>
      <protection/>
    </xf>
    <xf numFmtId="0" fontId="0" fillId="24" borderId="0" xfId="0" applyFont="1" applyFill="1" applyBorder="1" applyAlignment="1" applyProtection="1">
      <alignment vertical="center"/>
      <protection locked="0"/>
    </xf>
    <xf numFmtId="0" fontId="0" fillId="25" borderId="0" xfId="0" applyFont="1" applyFill="1" applyBorder="1" applyAlignment="1" applyProtection="1">
      <alignment horizontal="left" vertical="center"/>
      <protection/>
    </xf>
    <xf numFmtId="0" fontId="20" fillId="24" borderId="0" xfId="0" applyNumberFormat="1" applyFont="1" applyFill="1" applyBorder="1" applyAlignment="1" applyProtection="1">
      <alignment horizontal="left" vertical="center"/>
      <protection/>
    </xf>
    <xf numFmtId="0" fontId="11" fillId="24" borderId="16" xfId="0" applyFont="1" applyFill="1" applyBorder="1" applyAlignment="1" applyProtection="1">
      <alignment vertical="center"/>
      <protection/>
    </xf>
    <xf numFmtId="0" fontId="0" fillId="24" borderId="12" xfId="0" applyFont="1" applyFill="1" applyBorder="1" applyAlignment="1" applyProtection="1">
      <alignment vertical="center"/>
      <protection/>
    </xf>
    <xf numFmtId="2" fontId="0" fillId="24" borderId="0" xfId="0" applyNumberFormat="1" applyFont="1" applyFill="1" applyBorder="1" applyAlignment="1" applyProtection="1">
      <alignment vertical="center"/>
      <protection/>
    </xf>
    <xf numFmtId="0" fontId="19" fillId="24" borderId="0" xfId="0" applyFont="1" applyFill="1" applyBorder="1" applyAlignment="1" applyProtection="1">
      <alignment horizontal="left" vertical="center"/>
      <protection/>
    </xf>
    <xf numFmtId="0" fontId="19" fillId="24" borderId="0" xfId="0" applyFont="1" applyFill="1" applyBorder="1" applyAlignment="1" applyProtection="1">
      <alignment vertical="center"/>
      <protection/>
    </xf>
    <xf numFmtId="0" fontId="14" fillId="24" borderId="0" xfId="0" applyFont="1" applyFill="1" applyBorder="1" applyAlignment="1" applyProtection="1">
      <alignment horizontal="left" vertical="center"/>
      <protection/>
    </xf>
    <xf numFmtId="0" fontId="0" fillId="24" borderId="23" xfId="0" applyFont="1" applyFill="1" applyBorder="1" applyAlignment="1" applyProtection="1">
      <alignment vertical="center"/>
      <protection/>
    </xf>
    <xf numFmtId="0" fontId="31" fillId="24" borderId="0" xfId="0" applyNumberFormat="1" applyFont="1" applyFill="1" applyBorder="1" applyAlignment="1" applyProtection="1">
      <alignment horizontal="right" vertical="center"/>
      <protection/>
    </xf>
    <xf numFmtId="0" fontId="0" fillId="24" borderId="19" xfId="0" applyFont="1" applyFill="1" applyBorder="1" applyAlignment="1" applyProtection="1">
      <alignment vertical="center"/>
      <protection/>
    </xf>
    <xf numFmtId="0" fontId="0" fillId="24" borderId="22" xfId="0" applyFont="1" applyFill="1" applyBorder="1" applyAlignment="1" applyProtection="1">
      <alignment vertical="center"/>
      <protection/>
    </xf>
    <xf numFmtId="0" fontId="0" fillId="24" borderId="24" xfId="0" applyFont="1" applyFill="1" applyBorder="1" applyAlignment="1" applyProtection="1">
      <alignment vertical="center"/>
      <protection/>
    </xf>
    <xf numFmtId="0" fontId="0" fillId="24" borderId="25" xfId="0" applyFont="1" applyFill="1" applyBorder="1" applyAlignment="1" applyProtection="1">
      <alignment vertical="center"/>
      <protection/>
    </xf>
    <xf numFmtId="0" fontId="0" fillId="24" borderId="10" xfId="0" applyFont="1" applyFill="1" applyBorder="1" applyAlignment="1" applyProtection="1">
      <alignment vertical="center"/>
      <protection/>
    </xf>
    <xf numFmtId="0" fontId="25" fillId="24" borderId="11" xfId="0" applyFont="1" applyFill="1" applyBorder="1" applyAlignment="1" applyProtection="1">
      <alignment horizontal="center" vertical="center"/>
      <protection/>
    </xf>
    <xf numFmtId="0" fontId="25" fillId="24" borderId="0" xfId="0" applyFont="1" applyFill="1" applyBorder="1" applyAlignment="1" applyProtection="1">
      <alignment horizontal="center" vertical="center"/>
      <protection/>
    </xf>
    <xf numFmtId="0" fontId="25" fillId="24" borderId="10" xfId="0" applyFont="1" applyFill="1" applyBorder="1" applyAlignment="1" applyProtection="1">
      <alignment horizontal="center" vertical="center"/>
      <protection/>
    </xf>
    <xf numFmtId="0" fontId="0" fillId="24" borderId="11" xfId="0" applyFont="1" applyFill="1" applyBorder="1" applyAlignment="1" applyProtection="1">
      <alignment vertical="center"/>
      <protection/>
    </xf>
    <xf numFmtId="0" fontId="0" fillId="24" borderId="10" xfId="0" applyFont="1" applyFill="1" applyBorder="1" applyAlignment="1" applyProtection="1">
      <alignment vertical="center"/>
      <protection/>
    </xf>
    <xf numFmtId="0" fontId="0" fillId="24" borderId="10" xfId="0" applyFont="1" applyFill="1" applyBorder="1" applyAlignment="1" applyProtection="1">
      <alignment horizontal="center" vertical="center"/>
      <protection/>
    </xf>
    <xf numFmtId="0" fontId="0" fillId="24" borderId="18" xfId="0" applyFont="1" applyFill="1" applyBorder="1" applyAlignment="1" applyProtection="1">
      <alignment vertical="center"/>
      <protection/>
    </xf>
    <xf numFmtId="0" fontId="23" fillId="24" borderId="0" xfId="0" applyFont="1" applyFill="1" applyBorder="1" applyAlignment="1" applyProtection="1">
      <alignment vertical="center"/>
      <protection/>
    </xf>
    <xf numFmtId="0" fontId="0" fillId="25" borderId="0" xfId="0" applyFont="1" applyFill="1" applyBorder="1" applyAlignment="1" applyProtection="1">
      <alignment vertical="center"/>
      <protection/>
    </xf>
    <xf numFmtId="0" fontId="0" fillId="25" borderId="0" xfId="0" applyFont="1" applyFill="1" applyBorder="1" applyAlignment="1" applyProtection="1">
      <alignment horizontal="center" vertical="center"/>
      <protection/>
    </xf>
    <xf numFmtId="0" fontId="0" fillId="25" borderId="26" xfId="0" applyFont="1" applyFill="1" applyBorder="1" applyAlignment="1" applyProtection="1">
      <alignment horizontal="center" vertical="center"/>
      <protection/>
    </xf>
    <xf numFmtId="0" fontId="0" fillId="25" borderId="26" xfId="0" applyFont="1" applyFill="1" applyBorder="1" applyAlignment="1">
      <alignment horizontal="center" vertical="center"/>
    </xf>
    <xf numFmtId="0" fontId="0" fillId="24" borderId="26" xfId="0" applyFont="1" applyFill="1" applyBorder="1" applyAlignment="1" applyProtection="1">
      <alignment horizontal="left" vertical="center"/>
      <protection/>
    </xf>
    <xf numFmtId="0" fontId="16" fillId="25" borderId="26" xfId="0" applyFont="1" applyFill="1" applyBorder="1" applyAlignment="1" applyProtection="1">
      <alignment horizontal="center" vertical="center"/>
      <protection/>
    </xf>
    <xf numFmtId="0" fontId="0" fillId="25" borderId="0" xfId="0" applyFont="1" applyFill="1" applyAlignment="1" applyProtection="1">
      <alignment horizontal="center" vertical="center"/>
      <protection/>
    </xf>
    <xf numFmtId="0" fontId="16" fillId="25" borderId="0" xfId="0" applyFont="1" applyFill="1" applyAlignment="1" applyProtection="1">
      <alignment vertical="center"/>
      <protection/>
    </xf>
    <xf numFmtId="0" fontId="16" fillId="25" borderId="26" xfId="0" applyFont="1" applyFill="1" applyBorder="1" applyAlignment="1" applyProtection="1">
      <alignment vertical="center"/>
      <protection/>
    </xf>
    <xf numFmtId="0" fontId="16" fillId="25" borderId="26" xfId="0" applyFont="1" applyFill="1" applyBorder="1" applyAlignment="1" applyProtection="1">
      <alignment horizontal="left" vertical="center"/>
      <protection/>
    </xf>
    <xf numFmtId="0" fontId="16" fillId="25" borderId="0" xfId="0" applyFont="1" applyFill="1" applyBorder="1" applyAlignment="1" applyProtection="1">
      <alignment vertical="center"/>
      <protection/>
    </xf>
    <xf numFmtId="0" fontId="0" fillId="25" borderId="0" xfId="0" applyFont="1" applyFill="1" applyAlignment="1" applyProtection="1">
      <alignment vertical="center"/>
      <protection/>
    </xf>
    <xf numFmtId="0" fontId="0" fillId="25" borderId="26" xfId="0" applyFont="1" applyFill="1" applyBorder="1" applyAlignment="1" applyProtection="1">
      <alignment vertical="center"/>
      <protection/>
    </xf>
    <xf numFmtId="174" fontId="0" fillId="25" borderId="26" xfId="42" applyNumberFormat="1" applyFont="1" applyFill="1" applyBorder="1" applyAlignment="1" applyProtection="1">
      <alignment horizontal="center" vertical="center"/>
      <protection/>
    </xf>
    <xf numFmtId="0" fontId="0" fillId="25" borderId="26" xfId="0" applyFont="1" applyFill="1" applyBorder="1" applyAlignment="1" applyProtection="1">
      <alignment horizontal="left" vertical="center"/>
      <protection/>
    </xf>
    <xf numFmtId="0" fontId="36" fillId="25" borderId="0" xfId="0" applyFont="1" applyFill="1" applyAlignment="1" applyProtection="1">
      <alignment vertical="center"/>
      <protection/>
    </xf>
    <xf numFmtId="0" fontId="11" fillId="24" borderId="0" xfId="0" applyFont="1" applyFill="1" applyBorder="1" applyAlignment="1" applyProtection="1">
      <alignment horizontal="left" vertical="center"/>
      <protection/>
    </xf>
    <xf numFmtId="0" fontId="0" fillId="25" borderId="0" xfId="0" applyFont="1" applyFill="1" applyAlignment="1" applyProtection="1">
      <alignment horizontal="left" vertical="center"/>
      <protection/>
    </xf>
    <xf numFmtId="0" fontId="0" fillId="25" borderId="0" xfId="0" applyFont="1" applyFill="1" applyAlignment="1">
      <alignment/>
    </xf>
    <xf numFmtId="0" fontId="0" fillId="25" borderId="0" xfId="0" applyFont="1" applyFill="1" applyAlignment="1">
      <alignment vertical="center" wrapText="1"/>
    </xf>
    <xf numFmtId="0" fontId="0" fillId="25" borderId="0" xfId="0" applyNumberFormat="1" applyFont="1" applyFill="1" applyAlignment="1">
      <alignment vertical="top"/>
    </xf>
    <xf numFmtId="0" fontId="0" fillId="25" borderId="0" xfId="0" applyNumberFormat="1" applyFont="1" applyFill="1" applyAlignment="1">
      <alignment vertical="top" wrapText="1"/>
    </xf>
    <xf numFmtId="0" fontId="0" fillId="25" borderId="0" xfId="0" applyFont="1" applyFill="1" applyAlignment="1">
      <alignment/>
    </xf>
    <xf numFmtId="0" fontId="6" fillId="24" borderId="13" xfId="0" applyFont="1" applyFill="1" applyBorder="1" applyAlignment="1" applyProtection="1">
      <alignment horizontal="center" vertical="center"/>
      <protection/>
    </xf>
    <xf numFmtId="0" fontId="0" fillId="24" borderId="17" xfId="0" applyFont="1" applyFill="1" applyBorder="1" applyAlignment="1" applyProtection="1">
      <alignment vertical="center"/>
      <protection/>
    </xf>
    <xf numFmtId="0" fontId="0" fillId="24" borderId="13" xfId="0" applyFont="1" applyFill="1" applyBorder="1" applyAlignment="1" applyProtection="1">
      <alignment vertical="center"/>
      <protection/>
    </xf>
    <xf numFmtId="0" fontId="0" fillId="24" borderId="0" xfId="0" applyFont="1" applyFill="1" applyBorder="1" applyAlignment="1" applyProtection="1">
      <alignment horizontal="center" vertical="center"/>
      <protection/>
    </xf>
    <xf numFmtId="0" fontId="2" fillId="24" borderId="16" xfId="0" applyFont="1" applyFill="1" applyBorder="1" applyAlignment="1" applyProtection="1">
      <alignment horizontal="center" vertical="center"/>
      <protection/>
    </xf>
    <xf numFmtId="0" fontId="0" fillId="25" borderId="0" xfId="0" applyFont="1" applyFill="1" applyBorder="1" applyAlignment="1">
      <alignment horizontal="center" vertical="center"/>
    </xf>
    <xf numFmtId="0" fontId="11" fillId="24" borderId="0" xfId="0" applyFont="1" applyFill="1" applyBorder="1" applyAlignment="1" applyProtection="1">
      <alignment vertical="center"/>
      <protection/>
    </xf>
    <xf numFmtId="0" fontId="16" fillId="25" borderId="0" xfId="0" applyFont="1" applyFill="1" applyAlignment="1">
      <alignment/>
    </xf>
    <xf numFmtId="0" fontId="16" fillId="25" borderId="0" xfId="0" applyFont="1" applyFill="1" applyAlignment="1">
      <alignment horizontal="center" vertical="center" wrapText="1"/>
    </xf>
    <xf numFmtId="0" fontId="0" fillId="25" borderId="0" xfId="0" applyFont="1" applyFill="1" applyAlignment="1">
      <alignment horizontal="center" wrapText="1"/>
    </xf>
    <xf numFmtId="173" fontId="0" fillId="24" borderId="0" xfId="0" applyNumberFormat="1" applyFont="1" applyFill="1" applyBorder="1" applyAlignment="1" applyProtection="1">
      <alignment vertical="center"/>
      <protection locked="0"/>
    </xf>
    <xf numFmtId="0" fontId="5" fillId="24" borderId="0"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xf>
    <xf numFmtId="0" fontId="0" fillId="24" borderId="14" xfId="0" applyFont="1" applyFill="1" applyBorder="1" applyAlignment="1" applyProtection="1">
      <alignment horizontal="center" vertical="center"/>
      <protection/>
    </xf>
    <xf numFmtId="0" fontId="0" fillId="24" borderId="21" xfId="0" applyFont="1" applyFill="1" applyBorder="1" applyAlignment="1" applyProtection="1">
      <alignment horizontal="center" vertical="center"/>
      <protection/>
    </xf>
    <xf numFmtId="0" fontId="0" fillId="25" borderId="16" xfId="0" applyFont="1" applyFill="1" applyBorder="1" applyAlignment="1" applyProtection="1">
      <alignment horizontal="center" vertical="center"/>
      <protection/>
    </xf>
    <xf numFmtId="0" fontId="3" fillId="24" borderId="0" xfId="0" applyFont="1" applyFill="1" applyBorder="1" applyAlignment="1" applyProtection="1">
      <alignment horizontal="left" vertical="center"/>
      <protection/>
    </xf>
    <xf numFmtId="0" fontId="0" fillId="25" borderId="0" xfId="0" applyFont="1" applyFill="1" applyBorder="1" applyAlignment="1" applyProtection="1">
      <alignment vertical="center"/>
      <protection/>
    </xf>
    <xf numFmtId="0" fontId="0" fillId="0" borderId="0" xfId="0" applyFont="1" applyAlignment="1" applyProtection="1">
      <alignment vertical="center"/>
      <protection/>
    </xf>
    <xf numFmtId="1" fontId="37" fillId="24" borderId="0" xfId="0" applyNumberFormat="1" applyFont="1" applyFill="1" applyBorder="1" applyAlignment="1" applyProtection="1">
      <alignment horizontal="center" vertical="center"/>
      <protection/>
    </xf>
    <xf numFmtId="0" fontId="0" fillId="25" borderId="0" xfId="0" applyFont="1" applyFill="1" applyBorder="1" applyAlignment="1" applyProtection="1">
      <alignment horizontal="center" vertical="center"/>
      <protection/>
    </xf>
    <xf numFmtId="0" fontId="69" fillId="25" borderId="0" xfId="0" applyFont="1" applyFill="1" applyBorder="1" applyAlignment="1" applyProtection="1">
      <alignment horizontal="center"/>
      <protection/>
    </xf>
    <xf numFmtId="0" fontId="70" fillId="25" borderId="0" xfId="0" applyFont="1" applyFill="1" applyBorder="1" applyAlignment="1">
      <alignment horizontal="center"/>
    </xf>
    <xf numFmtId="0" fontId="0" fillId="25" borderId="27" xfId="0" applyFont="1" applyFill="1" applyBorder="1" applyAlignment="1" applyProtection="1">
      <alignment horizontal="center" vertical="center"/>
      <protection/>
    </xf>
    <xf numFmtId="0" fontId="0" fillId="25" borderId="28" xfId="0" applyFont="1" applyFill="1" applyBorder="1" applyAlignment="1" applyProtection="1">
      <alignment horizontal="center" vertical="center"/>
      <protection/>
    </xf>
    <xf numFmtId="0" fontId="0" fillId="25" borderId="26" xfId="0" applyFont="1" applyFill="1" applyBorder="1" applyAlignment="1" applyProtection="1">
      <alignment horizontal="center" vertical="center"/>
      <protection/>
    </xf>
    <xf numFmtId="0" fontId="0" fillId="25" borderId="26" xfId="0" applyFont="1" applyFill="1" applyBorder="1" applyAlignment="1" applyProtection="1">
      <alignment horizontal="left" vertical="center" wrapText="1"/>
      <protection/>
    </xf>
    <xf numFmtId="0" fontId="0" fillId="25" borderId="26" xfId="0" applyNumberFormat="1" applyFont="1" applyFill="1" applyBorder="1" applyAlignment="1" applyProtection="1">
      <alignment vertical="center" wrapText="1"/>
      <protection/>
    </xf>
    <xf numFmtId="0" fontId="0" fillId="20" borderId="29" xfId="0" applyFont="1" applyFill="1" applyBorder="1" applyAlignment="1" applyProtection="1">
      <alignment horizontal="center" vertical="center"/>
      <protection locked="0"/>
    </xf>
    <xf numFmtId="0" fontId="0" fillId="25" borderId="30" xfId="0" applyNumberFormat="1" applyFont="1" applyFill="1" applyBorder="1" applyAlignment="1" applyProtection="1">
      <alignment vertical="center" wrapText="1"/>
      <protection/>
    </xf>
    <xf numFmtId="0" fontId="0" fillId="25" borderId="26" xfId="0" applyFont="1" applyFill="1" applyBorder="1" applyAlignment="1" applyProtection="1">
      <alignment vertical="center"/>
      <protection/>
    </xf>
    <xf numFmtId="0" fontId="0" fillId="25" borderId="26" xfId="0" applyFont="1" applyFill="1" applyBorder="1" applyAlignment="1" applyProtection="1">
      <alignment vertical="center" wrapText="1"/>
      <protection/>
    </xf>
    <xf numFmtId="0" fontId="0" fillId="25" borderId="26" xfId="0" applyFont="1" applyFill="1" applyBorder="1" applyAlignment="1" applyProtection="1">
      <alignment vertical="center" wrapText="1"/>
      <protection/>
    </xf>
    <xf numFmtId="0" fontId="21" fillId="26" borderId="31" xfId="0" applyFont="1" applyFill="1" applyBorder="1" applyAlignment="1" applyProtection="1">
      <alignment horizontal="center" vertical="center"/>
      <protection/>
    </xf>
    <xf numFmtId="0" fontId="21" fillId="26" borderId="32" xfId="0" applyFont="1" applyFill="1" applyBorder="1" applyAlignment="1" applyProtection="1">
      <alignment horizontal="center" vertical="center"/>
      <protection/>
    </xf>
    <xf numFmtId="0" fontId="0" fillId="25" borderId="33" xfId="0" applyFont="1" applyFill="1" applyBorder="1" applyAlignment="1" applyProtection="1">
      <alignment horizontal="center" vertical="center"/>
      <protection/>
    </xf>
    <xf numFmtId="0" fontId="0" fillId="25" borderId="34" xfId="0" applyFont="1" applyFill="1" applyBorder="1" applyAlignment="1" applyProtection="1">
      <alignment horizontal="center" vertical="center"/>
      <protection/>
    </xf>
    <xf numFmtId="0" fontId="0" fillId="25" borderId="34" xfId="0" applyNumberFormat="1" applyFont="1" applyFill="1" applyBorder="1" applyAlignment="1" applyProtection="1">
      <alignment horizontal="center" vertical="center" wrapText="1" readingOrder="1"/>
      <protection/>
    </xf>
    <xf numFmtId="0" fontId="0" fillId="25" borderId="34" xfId="0" applyFont="1" applyFill="1" applyBorder="1" applyAlignment="1" applyProtection="1">
      <alignment horizontal="left" vertical="center" wrapText="1"/>
      <protection/>
    </xf>
    <xf numFmtId="0" fontId="0" fillId="25" borderId="35" xfId="0" applyNumberFormat="1" applyFont="1" applyFill="1" applyBorder="1" applyAlignment="1" applyProtection="1">
      <alignment vertical="center" wrapText="1" readingOrder="1"/>
      <protection/>
    </xf>
    <xf numFmtId="49" fontId="0" fillId="25" borderId="34" xfId="0" applyNumberFormat="1" applyFont="1" applyFill="1" applyBorder="1" applyAlignment="1" applyProtection="1">
      <alignment horizontal="center" vertical="center" wrapText="1"/>
      <protection/>
    </xf>
    <xf numFmtId="49" fontId="0" fillId="25" borderId="27" xfId="0" applyNumberFormat="1" applyFont="1" applyFill="1" applyBorder="1" applyAlignment="1" applyProtection="1">
      <alignment horizontal="center" vertical="center" wrapText="1"/>
      <protection/>
    </xf>
    <xf numFmtId="49" fontId="0" fillId="25" borderId="26" xfId="0" applyNumberFormat="1" applyFont="1" applyFill="1" applyBorder="1" applyAlignment="1" applyProtection="1">
      <alignment horizontal="center" vertical="center" wrapText="1"/>
      <protection/>
    </xf>
    <xf numFmtId="0" fontId="0" fillId="24" borderId="36" xfId="0" applyFont="1" applyFill="1" applyBorder="1" applyAlignment="1" applyProtection="1">
      <alignment horizontal="left" vertical="center"/>
      <protection/>
    </xf>
    <xf numFmtId="0" fontId="0" fillId="25" borderId="36" xfId="0" applyFont="1" applyFill="1" applyBorder="1" applyAlignment="1" applyProtection="1">
      <alignment horizontal="center" vertical="center"/>
      <protection/>
    </xf>
    <xf numFmtId="0" fontId="0" fillId="20" borderId="37" xfId="0" applyFont="1" applyFill="1" applyBorder="1" applyAlignment="1" applyProtection="1">
      <alignment horizontal="center" vertical="center"/>
      <protection locked="0"/>
    </xf>
    <xf numFmtId="0" fontId="0" fillId="20" borderId="38" xfId="0" applyFont="1" applyFill="1" applyBorder="1" applyAlignment="1" applyProtection="1">
      <alignment horizontal="center" vertical="center"/>
      <protection locked="0"/>
    </xf>
    <xf numFmtId="0" fontId="0" fillId="20" borderId="39" xfId="0" applyFont="1" applyFill="1" applyBorder="1" applyAlignment="1" applyProtection="1">
      <alignment horizontal="center" vertical="center"/>
      <protection locked="0"/>
    </xf>
    <xf numFmtId="0" fontId="0" fillId="25" borderId="40" xfId="0" applyFont="1" applyFill="1" applyBorder="1" applyAlignment="1" applyProtection="1">
      <alignment horizontal="center" vertical="center"/>
      <protection/>
    </xf>
    <xf numFmtId="0" fontId="0" fillId="25" borderId="36" xfId="0" applyFont="1" applyFill="1" applyBorder="1" applyAlignment="1" applyProtection="1">
      <alignment horizontal="center" vertical="center"/>
      <protection/>
    </xf>
    <xf numFmtId="0" fontId="0" fillId="25" borderId="36" xfId="0" applyFont="1" applyFill="1" applyBorder="1" applyAlignment="1" applyProtection="1">
      <alignment horizontal="center" vertical="center" wrapText="1"/>
      <protection/>
    </xf>
    <xf numFmtId="0" fontId="0" fillId="25" borderId="36" xfId="0" applyFont="1" applyFill="1" applyBorder="1" applyAlignment="1" applyProtection="1">
      <alignment horizontal="left" vertical="center" wrapText="1"/>
      <protection/>
    </xf>
    <xf numFmtId="0" fontId="0" fillId="25" borderId="41" xfId="0" applyNumberFormat="1" applyFont="1" applyFill="1" applyBorder="1" applyAlignment="1" applyProtection="1">
      <alignment vertical="center" wrapText="1"/>
      <protection/>
    </xf>
    <xf numFmtId="0" fontId="0" fillId="25" borderId="36" xfId="0" applyNumberFormat="1" applyFont="1" applyFill="1" applyBorder="1" applyAlignment="1" applyProtection="1">
      <alignment vertical="center" wrapText="1"/>
      <protection/>
    </xf>
    <xf numFmtId="0" fontId="0" fillId="25" borderId="36" xfId="0" applyFont="1" applyFill="1" applyBorder="1" applyAlignment="1" applyProtection="1">
      <alignment vertical="center" wrapText="1"/>
      <protection/>
    </xf>
    <xf numFmtId="0" fontId="0" fillId="25" borderId="36" xfId="0" applyFont="1" applyFill="1" applyBorder="1" applyAlignment="1" applyProtection="1">
      <alignment vertical="center" wrapText="1"/>
      <protection/>
    </xf>
    <xf numFmtId="0" fontId="0" fillId="20" borderId="42" xfId="0" applyFont="1" applyFill="1" applyBorder="1" applyAlignment="1" applyProtection="1">
      <alignment horizontal="center" vertical="center"/>
      <protection locked="0"/>
    </xf>
    <xf numFmtId="0" fontId="0" fillId="20" borderId="42" xfId="0" applyFont="1" applyFill="1" applyBorder="1" applyAlignment="1" applyProtection="1">
      <alignment horizontal="center" vertical="center" wrapText="1"/>
      <protection locked="0"/>
    </xf>
    <xf numFmtId="0" fontId="0" fillId="20" borderId="42" xfId="0" applyFont="1" applyFill="1" applyBorder="1" applyAlignment="1" applyProtection="1">
      <alignment horizontal="left" vertical="center" wrapText="1"/>
      <protection locked="0"/>
    </xf>
    <xf numFmtId="0" fontId="0" fillId="20" borderId="42" xfId="0" applyNumberFormat="1" applyFont="1" applyFill="1" applyBorder="1" applyAlignment="1" applyProtection="1">
      <alignment horizontal="center" vertical="center" wrapText="1"/>
      <protection locked="0"/>
    </xf>
    <xf numFmtId="0" fontId="0" fillId="20" borderId="43" xfId="0" applyNumberFormat="1" applyFont="1" applyFill="1" applyBorder="1" applyAlignment="1" applyProtection="1">
      <alignment horizontal="center" vertical="center" wrapText="1"/>
      <protection locked="0"/>
    </xf>
    <xf numFmtId="0" fontId="0" fillId="25" borderId="0" xfId="0" applyFont="1" applyFill="1" applyAlignment="1" applyProtection="1">
      <alignment horizontal="center" vertical="center"/>
      <protection/>
    </xf>
    <xf numFmtId="0" fontId="21" fillId="26" borderId="26" xfId="0" applyFont="1" applyFill="1" applyBorder="1" applyAlignment="1" applyProtection="1">
      <alignment horizontal="center"/>
      <protection/>
    </xf>
    <xf numFmtId="0" fontId="21" fillId="26" borderId="26" xfId="0" applyFont="1" applyFill="1" applyBorder="1" applyAlignment="1" applyProtection="1">
      <alignment horizontal="center" vertical="center"/>
      <protection/>
    </xf>
    <xf numFmtId="0" fontId="21" fillId="26" borderId="0" xfId="0" applyFont="1" applyFill="1" applyBorder="1" applyAlignment="1" applyProtection="1">
      <alignment horizontal="center" vertical="center" wrapText="1"/>
      <protection/>
    </xf>
    <xf numFmtId="0" fontId="0" fillId="25" borderId="26" xfId="0" applyFont="1" applyFill="1" applyBorder="1" applyAlignment="1">
      <alignment horizontal="center" wrapText="1"/>
    </xf>
    <xf numFmtId="0" fontId="11" fillId="26" borderId="33" xfId="0" applyFont="1" applyFill="1" applyBorder="1" applyAlignment="1" applyProtection="1">
      <alignment horizontal="center" vertical="center"/>
      <protection/>
    </xf>
    <xf numFmtId="0" fontId="21" fillId="26" borderId="34" xfId="0" applyFont="1" applyFill="1" applyBorder="1" applyAlignment="1" applyProtection="1">
      <alignment horizontal="center" vertical="center"/>
      <protection/>
    </xf>
    <xf numFmtId="0" fontId="11" fillId="26" borderId="44" xfId="0" applyFont="1" applyFill="1" applyBorder="1" applyAlignment="1" applyProtection="1">
      <alignment horizontal="center" vertical="center"/>
      <protection/>
    </xf>
    <xf numFmtId="0" fontId="21" fillId="26" borderId="28" xfId="0" applyFont="1" applyFill="1" applyBorder="1" applyAlignment="1" applyProtection="1">
      <alignment horizontal="center" vertical="center"/>
      <protection/>
    </xf>
    <xf numFmtId="0" fontId="21" fillId="26" borderId="45" xfId="0" applyFont="1" applyFill="1" applyBorder="1" applyAlignment="1" applyProtection="1">
      <alignment horizontal="center" vertical="center"/>
      <protection/>
    </xf>
    <xf numFmtId="174" fontId="0" fillId="25" borderId="28" xfId="42" applyNumberFormat="1" applyFont="1" applyFill="1" applyBorder="1" applyAlignment="1" applyProtection="1">
      <alignment horizontal="center" vertical="center"/>
      <protection/>
    </xf>
    <xf numFmtId="174" fontId="0" fillId="25" borderId="45" xfId="42" applyNumberFormat="1" applyFont="1" applyFill="1" applyBorder="1" applyAlignment="1" applyProtection="1">
      <alignment horizontal="center" vertical="center"/>
      <protection/>
    </xf>
    <xf numFmtId="174" fontId="0" fillId="25" borderId="29" xfId="42" applyNumberFormat="1" applyFont="1" applyFill="1" applyBorder="1" applyAlignment="1" applyProtection="1">
      <alignment horizontal="center" vertical="center"/>
      <protection/>
    </xf>
    <xf numFmtId="174" fontId="0" fillId="25" borderId="46" xfId="42" applyNumberFormat="1" applyFont="1" applyFill="1" applyBorder="1" applyAlignment="1" applyProtection="1">
      <alignment horizontal="center" vertical="center"/>
      <protection/>
    </xf>
    <xf numFmtId="174" fontId="0" fillId="25" borderId="47" xfId="42" applyNumberFormat="1" applyFont="1" applyFill="1" applyBorder="1" applyAlignment="1" applyProtection="1">
      <alignment horizontal="center" vertical="center"/>
      <protection/>
    </xf>
    <xf numFmtId="0" fontId="0" fillId="25" borderId="48" xfId="0" applyFont="1" applyFill="1" applyBorder="1" applyAlignment="1" applyProtection="1">
      <alignment horizontal="center" vertical="center"/>
      <protection/>
    </xf>
    <xf numFmtId="0" fontId="0" fillId="25" borderId="39" xfId="0" applyFont="1" applyFill="1" applyBorder="1" applyAlignment="1" applyProtection="1">
      <alignment horizontal="center" vertical="center"/>
      <protection/>
    </xf>
    <xf numFmtId="0" fontId="21" fillId="26" borderId="28" xfId="0" applyFont="1" applyFill="1" applyBorder="1" applyAlignment="1" applyProtection="1">
      <alignment horizontal="center"/>
      <protection/>
    </xf>
    <xf numFmtId="0" fontId="21" fillId="26" borderId="45" xfId="0" applyFont="1" applyFill="1" applyBorder="1" applyAlignment="1" applyProtection="1">
      <alignment horizontal="center"/>
      <protection/>
    </xf>
    <xf numFmtId="0" fontId="0" fillId="25" borderId="28" xfId="0" applyFont="1" applyFill="1" applyBorder="1" applyAlignment="1" applyProtection="1">
      <alignment horizontal="center" vertical="center"/>
      <protection/>
    </xf>
    <xf numFmtId="0" fontId="0" fillId="25" borderId="45" xfId="0" applyFont="1" applyFill="1" applyBorder="1" applyAlignment="1" applyProtection="1">
      <alignment horizontal="center" vertical="center"/>
      <protection/>
    </xf>
    <xf numFmtId="0" fontId="0" fillId="25" borderId="29" xfId="0" applyFont="1" applyFill="1" applyBorder="1" applyAlignment="1" applyProtection="1">
      <alignment horizontal="center" vertical="center"/>
      <protection/>
    </xf>
    <xf numFmtId="0" fontId="0" fillId="25" borderId="46" xfId="0" applyFont="1" applyFill="1" applyBorder="1" applyAlignment="1" applyProtection="1">
      <alignment horizontal="center" vertical="center"/>
      <protection/>
    </xf>
    <xf numFmtId="0" fontId="0" fillId="25" borderId="47" xfId="0" applyFont="1" applyFill="1" applyBorder="1" applyAlignment="1" applyProtection="1">
      <alignment horizontal="center" vertical="center"/>
      <protection/>
    </xf>
    <xf numFmtId="0" fontId="21" fillId="26" borderId="49" xfId="0" applyFont="1" applyFill="1" applyBorder="1" applyAlignment="1">
      <alignment horizontal="center" vertical="center" wrapText="1"/>
    </xf>
    <xf numFmtId="0" fontId="21" fillId="26" borderId="50" xfId="0" applyFont="1" applyFill="1" applyBorder="1" applyAlignment="1">
      <alignment horizontal="center" vertical="center" wrapText="1"/>
    </xf>
    <xf numFmtId="0" fontId="21" fillId="26" borderId="51" xfId="0" applyFont="1" applyFill="1" applyBorder="1" applyAlignment="1">
      <alignment horizontal="center" vertical="center" wrapText="1"/>
    </xf>
    <xf numFmtId="0" fontId="0" fillId="25" borderId="28" xfId="0" applyFont="1" applyFill="1" applyBorder="1" applyAlignment="1">
      <alignment horizontal="center" wrapText="1"/>
    </xf>
    <xf numFmtId="0" fontId="0" fillId="25" borderId="45" xfId="0" applyFont="1" applyFill="1" applyBorder="1" applyAlignment="1">
      <alignment horizontal="center" wrapText="1"/>
    </xf>
    <xf numFmtId="0" fontId="0" fillId="0" borderId="52" xfId="0" applyFont="1" applyBorder="1" applyAlignment="1">
      <alignment vertical="center" wrapText="1"/>
    </xf>
    <xf numFmtId="0" fontId="0" fillId="25" borderId="29" xfId="0" applyFont="1" applyFill="1" applyBorder="1" applyAlignment="1">
      <alignment horizontal="center" wrapText="1"/>
    </xf>
    <xf numFmtId="0" fontId="0" fillId="25" borderId="46" xfId="0" applyFont="1" applyFill="1" applyBorder="1" applyAlignment="1">
      <alignment horizontal="center" wrapText="1"/>
    </xf>
    <xf numFmtId="0" fontId="0" fillId="25" borderId="47" xfId="0" applyFont="1" applyFill="1" applyBorder="1" applyAlignment="1">
      <alignment horizontal="center" wrapText="1"/>
    </xf>
    <xf numFmtId="49" fontId="0" fillId="25" borderId="28" xfId="0" applyNumberFormat="1" applyFont="1" applyFill="1" applyBorder="1" applyAlignment="1">
      <alignment horizontal="center" wrapText="1"/>
    </xf>
    <xf numFmtId="0" fontId="21" fillId="26" borderId="33" xfId="0" applyFont="1" applyFill="1" applyBorder="1" applyAlignment="1">
      <alignment horizontal="center" vertical="center" wrapText="1"/>
    </xf>
    <xf numFmtId="0" fontId="21" fillId="26" borderId="28" xfId="0" applyFont="1" applyFill="1" applyBorder="1" applyAlignment="1">
      <alignment horizontal="center" vertical="center"/>
    </xf>
    <xf numFmtId="0" fontId="21" fillId="26" borderId="26" xfId="0" applyFont="1" applyFill="1" applyBorder="1" applyAlignment="1">
      <alignment horizontal="center" vertical="center" wrapText="1"/>
    </xf>
    <xf numFmtId="0" fontId="21" fillId="26" borderId="45" xfId="0" applyFont="1" applyFill="1" applyBorder="1" applyAlignment="1">
      <alignment horizontal="center" vertical="center" wrapText="1"/>
    </xf>
    <xf numFmtId="0" fontId="21" fillId="26" borderId="26" xfId="0" applyFont="1" applyFill="1" applyBorder="1" applyAlignment="1" applyProtection="1">
      <alignment horizontal="left" vertical="center"/>
      <protection/>
    </xf>
    <xf numFmtId="0" fontId="0" fillId="24" borderId="26" xfId="0" applyFont="1" applyFill="1" applyBorder="1" applyAlignment="1" applyProtection="1">
      <alignment horizontal="center" vertical="center"/>
      <protection/>
    </xf>
    <xf numFmtId="0" fontId="0" fillId="24" borderId="26" xfId="0" applyFont="1" applyFill="1" applyBorder="1" applyAlignment="1" applyProtection="1">
      <alignment horizontal="center" vertical="center"/>
      <protection/>
    </xf>
    <xf numFmtId="0" fontId="0" fillId="24" borderId="26" xfId="0" applyFont="1" applyFill="1" applyBorder="1" applyAlignment="1" applyProtection="1">
      <alignment horizontal="center" vertical="center"/>
      <protection locked="0"/>
    </xf>
    <xf numFmtId="0" fontId="0" fillId="24" borderId="26" xfId="0" applyFont="1" applyFill="1" applyBorder="1" applyAlignment="1" applyProtection="1">
      <alignment horizontal="center" vertical="center"/>
      <protection locked="0"/>
    </xf>
    <xf numFmtId="0" fontId="21" fillId="26" borderId="33" xfId="0" applyFont="1" applyFill="1" applyBorder="1" applyAlignment="1" applyProtection="1">
      <alignment horizontal="center" vertical="center"/>
      <protection/>
    </xf>
    <xf numFmtId="0" fontId="21" fillId="26" borderId="28" xfId="0" applyFont="1" applyFill="1" applyBorder="1" applyAlignment="1" applyProtection="1">
      <alignment horizontal="left" vertical="center"/>
      <protection/>
    </xf>
    <xf numFmtId="0" fontId="0" fillId="25" borderId="28" xfId="0" applyFont="1" applyFill="1" applyBorder="1" applyAlignment="1" applyProtection="1">
      <alignment horizontal="left" vertical="center"/>
      <protection/>
    </xf>
    <xf numFmtId="0" fontId="0" fillId="24" borderId="28" xfId="0" applyFont="1" applyFill="1" applyBorder="1" applyAlignment="1" applyProtection="1">
      <alignment horizontal="left" vertical="center"/>
      <protection/>
    </xf>
    <xf numFmtId="0" fontId="0" fillId="25" borderId="26" xfId="0" applyFont="1" applyFill="1" applyBorder="1" applyAlignment="1" applyProtection="1">
      <alignment horizontal="right" vertical="center"/>
      <protection/>
    </xf>
    <xf numFmtId="0" fontId="21" fillId="26" borderId="0" xfId="0" applyFont="1" applyFill="1" applyBorder="1" applyAlignment="1" applyProtection="1">
      <alignment horizontal="right" vertical="center"/>
      <protection/>
    </xf>
    <xf numFmtId="0" fontId="21" fillId="26" borderId="26" xfId="0" applyFont="1" applyFill="1" applyBorder="1" applyAlignment="1" applyProtection="1">
      <alignment horizontal="right" vertical="center"/>
      <protection/>
    </xf>
    <xf numFmtId="0" fontId="21" fillId="26" borderId="26" xfId="0" applyFont="1" applyFill="1" applyBorder="1" applyAlignment="1" applyProtection="1">
      <alignment vertical="center"/>
      <protection/>
    </xf>
    <xf numFmtId="0" fontId="0" fillId="26" borderId="26" xfId="0" applyFont="1" applyFill="1" applyBorder="1" applyAlignment="1" applyProtection="1">
      <alignment vertical="center"/>
      <protection/>
    </xf>
    <xf numFmtId="0" fontId="21" fillId="26" borderId="32" xfId="0" applyFont="1" applyFill="1" applyBorder="1" applyAlignment="1" applyProtection="1" quotePrefix="1">
      <alignment horizontal="center" vertical="center"/>
      <protection/>
    </xf>
    <xf numFmtId="0" fontId="0" fillId="25" borderId="27" xfId="0" applyNumberFormat="1" applyFont="1" applyFill="1" applyBorder="1" applyAlignment="1" applyProtection="1">
      <alignment horizontal="center" vertical="center" wrapText="1"/>
      <protection/>
    </xf>
    <xf numFmtId="0" fontId="0" fillId="25" borderId="34" xfId="0" applyNumberFormat="1" applyFont="1" applyFill="1" applyBorder="1" applyAlignment="1" applyProtection="1">
      <alignment horizontal="center" vertical="center" wrapText="1"/>
      <protection/>
    </xf>
    <xf numFmtId="0" fontId="0" fillId="25" borderId="26" xfId="0" applyNumberFormat="1" applyFont="1" applyFill="1" applyBorder="1" applyAlignment="1" applyProtection="1">
      <alignment horizontal="left" vertical="center" wrapText="1"/>
      <protection/>
    </xf>
    <xf numFmtId="0" fontId="0" fillId="24" borderId="26" xfId="0" applyFont="1" applyFill="1" applyBorder="1" applyAlignment="1" applyProtection="1">
      <alignment horizontal="left" vertical="center"/>
      <protection/>
    </xf>
    <xf numFmtId="0" fontId="0" fillId="25" borderId="26" xfId="0" applyFont="1" applyFill="1" applyBorder="1" applyAlignment="1" applyProtection="1">
      <alignment horizontal="left" vertical="center"/>
      <protection/>
    </xf>
    <xf numFmtId="0" fontId="21" fillId="26" borderId="35" xfId="0" applyFont="1" applyFill="1" applyBorder="1" applyAlignment="1" applyProtection="1">
      <alignment horizontal="center" vertical="center"/>
      <protection/>
    </xf>
    <xf numFmtId="0" fontId="21" fillId="26" borderId="30" xfId="0" applyFont="1" applyFill="1" applyBorder="1" applyAlignment="1" applyProtection="1">
      <alignment horizontal="center" vertical="center"/>
      <protection/>
    </xf>
    <xf numFmtId="0" fontId="0" fillId="25" borderId="30" xfId="0" applyFont="1" applyFill="1" applyBorder="1" applyAlignment="1" applyProtection="1">
      <alignment horizontal="center" vertical="center"/>
      <protection/>
    </xf>
    <xf numFmtId="0" fontId="0" fillId="0" borderId="53" xfId="0" applyFont="1" applyBorder="1" applyAlignment="1">
      <alignment vertical="center" wrapText="1"/>
    </xf>
    <xf numFmtId="0" fontId="0" fillId="20" borderId="54" xfId="0" applyFont="1" applyFill="1" applyBorder="1" applyAlignment="1" applyProtection="1">
      <alignment horizontal="center" vertical="center"/>
      <protection locked="0"/>
    </xf>
    <xf numFmtId="0" fontId="21" fillId="26" borderId="55" xfId="0" applyFont="1" applyFill="1" applyBorder="1" applyAlignment="1" applyProtection="1">
      <alignment horizontal="center" vertical="center"/>
      <protection/>
    </xf>
    <xf numFmtId="0" fontId="21" fillId="26" borderId="56" xfId="0" applyFont="1" applyFill="1" applyBorder="1" applyAlignment="1" applyProtection="1">
      <alignment horizontal="center" vertical="center"/>
      <protection/>
    </xf>
    <xf numFmtId="0" fontId="0" fillId="25" borderId="56" xfId="0" applyFont="1" applyFill="1" applyBorder="1" applyAlignment="1" applyProtection="1">
      <alignment horizontal="center" vertical="center"/>
      <protection/>
    </xf>
    <xf numFmtId="0" fontId="0" fillId="25" borderId="57" xfId="0" applyFont="1" applyFill="1" applyBorder="1" applyAlignment="1" applyProtection="1">
      <alignment horizontal="center" vertical="center"/>
      <protection/>
    </xf>
    <xf numFmtId="0" fontId="0" fillId="24" borderId="56" xfId="0" applyFont="1" applyFill="1" applyBorder="1" applyAlignment="1" applyProtection="1">
      <alignment horizontal="center" vertical="center"/>
      <protection/>
    </xf>
    <xf numFmtId="0" fontId="0" fillId="24" borderId="56" xfId="0" applyFont="1" applyFill="1" applyBorder="1" applyAlignment="1" applyProtection="1">
      <alignment horizontal="center" vertical="center" wrapText="1"/>
      <protection/>
    </xf>
    <xf numFmtId="0" fontId="0" fillId="24" borderId="56" xfId="0" applyFont="1" applyFill="1" applyBorder="1" applyAlignment="1" applyProtection="1">
      <alignment horizontal="center" vertical="center"/>
      <protection locked="0"/>
    </xf>
    <xf numFmtId="0" fontId="0" fillId="20" borderId="58" xfId="0" applyFont="1" applyFill="1" applyBorder="1" applyAlignment="1" applyProtection="1">
      <alignment horizontal="center" vertical="center"/>
      <protection locked="0"/>
    </xf>
    <xf numFmtId="0" fontId="0" fillId="20" borderId="59" xfId="0" applyFont="1" applyFill="1" applyBorder="1" applyAlignment="1" applyProtection="1">
      <alignment horizontal="center" vertical="center"/>
      <protection locked="0"/>
    </xf>
    <xf numFmtId="0" fontId="0" fillId="20" borderId="60" xfId="0" applyFont="1" applyFill="1" applyBorder="1" applyAlignment="1" applyProtection="1">
      <alignment horizontal="center" vertical="center"/>
      <protection locked="0"/>
    </xf>
    <xf numFmtId="0" fontId="0" fillId="20" borderId="61" xfId="0" applyFont="1" applyFill="1" applyBorder="1" applyAlignment="1" applyProtection="1">
      <alignment horizontal="center" vertical="center"/>
      <protection locked="0"/>
    </xf>
    <xf numFmtId="0" fontId="0" fillId="20" borderId="62" xfId="0" applyFont="1" applyFill="1" applyBorder="1" applyAlignment="1" applyProtection="1">
      <alignment horizontal="center" vertical="center"/>
      <protection locked="0"/>
    </xf>
    <xf numFmtId="0" fontId="47" fillId="0" borderId="0" xfId="0" applyFont="1" applyAlignment="1">
      <alignment/>
    </xf>
    <xf numFmtId="0" fontId="20" fillId="25" borderId="0" xfId="0" applyFont="1" applyFill="1" applyAlignment="1" applyProtection="1">
      <alignment vertical="center"/>
      <protection/>
    </xf>
    <xf numFmtId="0" fontId="0" fillId="24" borderId="15" xfId="0" applyFont="1" applyFill="1" applyBorder="1" applyAlignment="1" applyProtection="1">
      <alignment vertical="center"/>
      <protection/>
    </xf>
    <xf numFmtId="0" fontId="0" fillId="24" borderId="12" xfId="0" applyFont="1" applyFill="1" applyBorder="1" applyAlignment="1" applyProtection="1">
      <alignment vertical="center"/>
      <protection/>
    </xf>
    <xf numFmtId="0" fontId="0" fillId="24" borderId="0" xfId="0" applyFont="1" applyFill="1" applyBorder="1" applyAlignment="1" applyProtection="1">
      <alignment vertical="center" shrinkToFit="1"/>
      <protection/>
    </xf>
    <xf numFmtId="0" fontId="0" fillId="24" borderId="0" xfId="0" applyFont="1" applyFill="1" applyBorder="1" applyAlignment="1" applyProtection="1">
      <alignment vertical="top"/>
      <protection/>
    </xf>
    <xf numFmtId="0" fontId="0" fillId="24" borderId="0" xfId="0" applyFont="1" applyFill="1" applyBorder="1" applyAlignment="1" applyProtection="1">
      <alignment/>
      <protection/>
    </xf>
    <xf numFmtId="0" fontId="0" fillId="24" borderId="0" xfId="0" applyFont="1" applyFill="1" applyBorder="1" applyAlignment="1" applyProtection="1">
      <alignment horizontal="center" vertical="top" shrinkToFit="1"/>
      <protection/>
    </xf>
    <xf numFmtId="0" fontId="0" fillId="24" borderId="0" xfId="0" applyFont="1" applyFill="1" applyBorder="1" applyAlignment="1" applyProtection="1">
      <alignment vertical="top" shrinkToFit="1"/>
      <protection/>
    </xf>
    <xf numFmtId="0" fontId="31" fillId="24" borderId="0" xfId="0" applyFont="1" applyFill="1" applyBorder="1" applyAlignment="1" applyProtection="1">
      <alignment horizontal="center" vertical="top"/>
      <protection/>
    </xf>
    <xf numFmtId="0" fontId="31" fillId="24" borderId="0" xfId="0" applyFont="1" applyFill="1" applyBorder="1" applyAlignment="1" applyProtection="1">
      <alignment vertical="top"/>
      <protection/>
    </xf>
    <xf numFmtId="0" fontId="0"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protection/>
    </xf>
    <xf numFmtId="0" fontId="0" fillId="25" borderId="0" xfId="0" applyFont="1" applyFill="1" applyBorder="1" applyAlignment="1">
      <alignment horizontal="center"/>
    </xf>
    <xf numFmtId="0" fontId="0" fillId="24" borderId="0" xfId="0" applyFont="1" applyFill="1" applyBorder="1" applyAlignment="1" applyProtection="1">
      <alignment/>
      <protection/>
    </xf>
    <xf numFmtId="0" fontId="0" fillId="24" borderId="0" xfId="0" applyFont="1" applyFill="1" applyBorder="1" applyAlignment="1" applyProtection="1">
      <alignment horizontal="center"/>
      <protection/>
    </xf>
    <xf numFmtId="0" fontId="8" fillId="24" borderId="0" xfId="0" applyFont="1" applyFill="1" applyBorder="1" applyAlignment="1" applyProtection="1">
      <alignment horizontal="center" vertical="top"/>
      <protection/>
    </xf>
    <xf numFmtId="0" fontId="0" fillId="24" borderId="0" xfId="0" applyFont="1" applyFill="1" applyBorder="1" applyAlignment="1" applyProtection="1">
      <alignment horizontal="center" vertical="top"/>
      <protection/>
    </xf>
    <xf numFmtId="0" fontId="0" fillId="24" borderId="0" xfId="0" applyFont="1" applyFill="1" applyBorder="1" applyAlignment="1" applyProtection="1">
      <alignment vertical="top"/>
      <protection/>
    </xf>
    <xf numFmtId="0" fontId="0" fillId="24" borderId="16" xfId="0" applyFont="1" applyFill="1" applyBorder="1" applyAlignment="1" applyProtection="1">
      <alignment vertical="center"/>
      <protection/>
    </xf>
    <xf numFmtId="49" fontId="3" fillId="24" borderId="0" xfId="0" applyNumberFormat="1" applyFont="1" applyFill="1" applyBorder="1" applyAlignment="1" applyProtection="1">
      <alignment horizontal="left" vertical="center" shrinkToFit="1"/>
      <protection locked="0"/>
    </xf>
    <xf numFmtId="0" fontId="0" fillId="25" borderId="63" xfId="0" applyFont="1" applyFill="1" applyBorder="1" applyAlignment="1" applyProtection="1">
      <alignment horizontal="center" vertical="center"/>
      <protection/>
    </xf>
    <xf numFmtId="0" fontId="0" fillId="25" borderId="30" xfId="0" applyFont="1" applyFill="1" applyBorder="1" applyAlignment="1" applyProtection="1">
      <alignment vertical="center" wrapText="1"/>
      <protection/>
    </xf>
    <xf numFmtId="0" fontId="0" fillId="25" borderId="30" xfId="0" applyFont="1" applyFill="1" applyBorder="1" applyAlignment="1" applyProtection="1">
      <alignment vertical="center" wrapText="1"/>
      <protection/>
    </xf>
    <xf numFmtId="0" fontId="0" fillId="25" borderId="41" xfId="0" applyFont="1" applyFill="1" applyBorder="1" applyAlignment="1" applyProtection="1">
      <alignment vertical="center" wrapText="1"/>
      <protection/>
    </xf>
    <xf numFmtId="0" fontId="0" fillId="20" borderId="64" xfId="0" applyNumberFormat="1" applyFont="1" applyFill="1" applyBorder="1" applyAlignment="1" applyProtection="1">
      <alignment horizontal="center" vertical="center" wrapText="1"/>
      <protection locked="0"/>
    </xf>
    <xf numFmtId="0" fontId="0" fillId="20" borderId="48" xfId="0" applyNumberFormat="1" applyFont="1" applyFill="1" applyBorder="1" applyAlignment="1" applyProtection="1">
      <alignment horizontal="center" vertical="center" wrapText="1"/>
      <protection locked="0"/>
    </xf>
    <xf numFmtId="0" fontId="0" fillId="20" borderId="65" xfId="0" applyNumberFormat="1" applyFont="1" applyFill="1" applyBorder="1" applyAlignment="1" applyProtection="1">
      <alignment horizontal="center" vertical="center" wrapText="1"/>
      <protection locked="0"/>
    </xf>
    <xf numFmtId="0" fontId="0" fillId="25" borderId="66" xfId="0" applyNumberFormat="1" applyFont="1" applyFill="1" applyBorder="1" applyAlignment="1" applyProtection="1">
      <alignment horizontal="center" vertical="center" wrapText="1"/>
      <protection/>
    </xf>
    <xf numFmtId="0" fontId="21" fillId="26" borderId="38" xfId="0" applyFont="1" applyFill="1" applyBorder="1" applyAlignment="1">
      <alignment vertical="center"/>
    </xf>
    <xf numFmtId="0" fontId="0" fillId="25" borderId="27" xfId="0" applyNumberFormat="1" applyFont="1" applyFill="1" applyBorder="1" applyAlignment="1" applyProtection="1">
      <alignment vertical="center" wrapText="1" readingOrder="1"/>
      <protection/>
    </xf>
    <xf numFmtId="0" fontId="0" fillId="25" borderId="27" xfId="0" applyFont="1" applyFill="1" applyBorder="1" applyAlignment="1" applyProtection="1">
      <alignment vertical="center" wrapText="1"/>
      <protection/>
    </xf>
    <xf numFmtId="0" fontId="0" fillId="25" borderId="67" xfId="0" applyFont="1" applyFill="1" applyBorder="1" applyAlignment="1" applyProtection="1">
      <alignment vertical="center" wrapText="1"/>
      <protection/>
    </xf>
    <xf numFmtId="0" fontId="0" fillId="25" borderId="52"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0" fillId="24" borderId="0" xfId="0" applyFont="1" applyFill="1" applyBorder="1" applyAlignment="1" applyProtection="1">
      <alignment vertical="center"/>
      <protection/>
    </xf>
    <xf numFmtId="0" fontId="0" fillId="24" borderId="0" xfId="0" applyFont="1" applyFill="1" applyBorder="1" applyAlignment="1" applyProtection="1">
      <alignment horizontal="center" vertical="center"/>
      <protection/>
    </xf>
    <xf numFmtId="0" fontId="25" fillId="24" borderId="17" xfId="0" applyFont="1" applyFill="1" applyBorder="1" applyAlignment="1" applyProtection="1">
      <alignment horizontal="center" vertical="center"/>
      <protection/>
    </xf>
    <xf numFmtId="0" fontId="25" fillId="25" borderId="0" xfId="0" applyFont="1" applyFill="1" applyBorder="1" applyAlignment="1" quotePrefix="1">
      <alignment horizontal="center" vertical="center"/>
    </xf>
    <xf numFmtId="173" fontId="9" fillId="24" borderId="0" xfId="0" applyNumberFormat="1" applyFont="1" applyFill="1" applyBorder="1" applyAlignment="1" applyProtection="1">
      <alignment horizontal="center" vertical="center"/>
      <protection/>
    </xf>
    <xf numFmtId="0" fontId="0" fillId="25" borderId="17" xfId="0" applyFont="1" applyFill="1" applyBorder="1" applyAlignment="1">
      <alignment horizontal="center" vertical="center"/>
    </xf>
    <xf numFmtId="0" fontId="25" fillId="25" borderId="0" xfId="0" applyFont="1" applyFill="1" applyBorder="1" applyAlignment="1">
      <alignment horizontal="center" vertical="center"/>
    </xf>
    <xf numFmtId="0" fontId="0" fillId="25" borderId="0" xfId="0" applyFont="1" applyFill="1" applyBorder="1" applyAlignment="1">
      <alignment vertical="center"/>
    </xf>
    <xf numFmtId="0" fontId="0" fillId="24" borderId="20" xfId="0" applyFont="1" applyFill="1" applyBorder="1" applyAlignment="1" applyProtection="1">
      <alignment vertical="center"/>
      <protection/>
    </xf>
    <xf numFmtId="0" fontId="0" fillId="24" borderId="14" xfId="0" applyFont="1" applyFill="1" applyBorder="1" applyAlignment="1" applyProtection="1">
      <alignment vertical="center"/>
      <protection/>
    </xf>
    <xf numFmtId="0" fontId="0" fillId="25" borderId="0" xfId="0" applyFont="1" applyFill="1" applyBorder="1" applyAlignment="1" applyProtection="1">
      <alignment horizontal="center" vertical="center"/>
      <protection locked="0"/>
    </xf>
    <xf numFmtId="0" fontId="25" fillId="24" borderId="0" xfId="0" applyFont="1" applyFill="1" applyBorder="1" applyAlignment="1" applyProtection="1">
      <alignment horizontal="right" vertical="center"/>
      <protection/>
    </xf>
    <xf numFmtId="0" fontId="0" fillId="25" borderId="0" xfId="0" applyFont="1" applyFill="1" applyBorder="1" applyAlignment="1">
      <alignment horizontal="left" vertical="center"/>
    </xf>
    <xf numFmtId="0" fontId="21" fillId="27" borderId="32" xfId="0" applyFont="1" applyFill="1" applyBorder="1" applyAlignment="1" applyProtection="1">
      <alignment horizontal="center" vertical="center"/>
      <protection/>
    </xf>
    <xf numFmtId="0" fontId="0" fillId="27" borderId="34" xfId="0" applyFont="1" applyFill="1" applyBorder="1" applyAlignment="1" applyProtection="1">
      <alignment horizontal="center" vertical="center"/>
      <protection/>
    </xf>
    <xf numFmtId="0" fontId="0" fillId="27" borderId="27" xfId="0" applyFont="1" applyFill="1" applyBorder="1" applyAlignment="1" applyProtection="1">
      <alignment horizontal="center" vertical="center"/>
      <protection/>
    </xf>
    <xf numFmtId="0" fontId="0" fillId="27" borderId="26" xfId="0" applyFont="1" applyFill="1" applyBorder="1" applyAlignment="1" applyProtection="1">
      <alignment horizontal="center" vertical="center"/>
      <protection/>
    </xf>
    <xf numFmtId="0" fontId="0" fillId="27" borderId="36" xfId="0" applyFont="1" applyFill="1" applyBorder="1" applyAlignment="1" applyProtection="1">
      <alignment horizontal="center" vertical="center"/>
      <protection/>
    </xf>
    <xf numFmtId="0" fontId="0" fillId="27" borderId="42" xfId="0" applyFont="1" applyFill="1" applyBorder="1" applyAlignment="1" applyProtection="1">
      <alignment horizontal="center" vertical="center"/>
      <protection locked="0"/>
    </xf>
    <xf numFmtId="0" fontId="21" fillId="26" borderId="0" xfId="0" applyFont="1" applyFill="1" applyBorder="1" applyAlignment="1" applyProtection="1">
      <alignment vertical="center"/>
      <protection/>
    </xf>
    <xf numFmtId="0" fontId="21" fillId="26" borderId="0" xfId="0" applyFont="1" applyFill="1" applyBorder="1" applyAlignment="1" applyProtection="1">
      <alignment horizontal="left" vertical="center"/>
      <protection/>
    </xf>
    <xf numFmtId="0" fontId="0" fillId="26" borderId="0" xfId="0" applyFont="1" applyFill="1" applyBorder="1" applyAlignment="1" applyProtection="1">
      <alignment vertical="center"/>
      <protection/>
    </xf>
    <xf numFmtId="174" fontId="0" fillId="25" borderId="64" xfId="42" applyNumberFormat="1" applyFont="1" applyFill="1" applyBorder="1" applyAlignment="1" applyProtection="1">
      <alignment horizontal="center" vertical="center"/>
      <protection/>
    </xf>
    <xf numFmtId="174" fontId="0" fillId="25" borderId="48" xfId="42" applyNumberFormat="1" applyFont="1" applyFill="1" applyBorder="1" applyAlignment="1" applyProtection="1">
      <alignment horizontal="center" vertical="center"/>
      <protection/>
    </xf>
    <xf numFmtId="174" fontId="0" fillId="25" borderId="39" xfId="42" applyNumberFormat="1" applyFont="1" applyFill="1" applyBorder="1" applyAlignment="1" applyProtection="1">
      <alignment horizontal="center" vertical="center"/>
      <protection/>
    </xf>
    <xf numFmtId="0" fontId="0" fillId="24" borderId="0" xfId="57" applyFont="1" applyFill="1" applyBorder="1" applyAlignment="1" applyProtection="1">
      <alignment vertical="center"/>
      <protection/>
    </xf>
    <xf numFmtId="0" fontId="0" fillId="25" borderId="0" xfId="57" applyFont="1" applyFill="1" applyBorder="1" applyAlignment="1">
      <alignment vertical="center"/>
      <protection/>
    </xf>
    <xf numFmtId="0" fontId="0" fillId="25" borderId="0" xfId="57" applyFont="1" applyFill="1" applyAlignment="1">
      <alignment vertical="center"/>
      <protection/>
    </xf>
    <xf numFmtId="0" fontId="20" fillId="25" borderId="0" xfId="57" applyFont="1" applyFill="1" applyAlignment="1">
      <alignment vertical="center"/>
      <protection/>
    </xf>
    <xf numFmtId="0" fontId="49" fillId="24" borderId="0" xfId="57" applyNumberFormat="1" applyFont="1" applyFill="1" applyBorder="1" applyAlignment="1" applyProtection="1">
      <alignment horizontal="left" vertical="center"/>
      <protection locked="0"/>
    </xf>
    <xf numFmtId="0" fontId="20" fillId="24" borderId="0" xfId="57" applyNumberFormat="1" applyFont="1" applyFill="1" applyBorder="1" applyAlignment="1" applyProtection="1">
      <alignment horizontal="left" vertical="center"/>
      <protection locked="0"/>
    </xf>
    <xf numFmtId="0" fontId="16" fillId="25" borderId="0" xfId="57" applyFont="1" applyFill="1" applyBorder="1" applyAlignment="1">
      <alignment horizontal="center" vertical="center"/>
      <protection/>
    </xf>
    <xf numFmtId="0" fontId="16" fillId="24" borderId="0" xfId="57" applyFont="1" applyFill="1" applyBorder="1" applyAlignment="1" applyProtection="1">
      <alignment horizontal="center" vertical="center"/>
      <protection/>
    </xf>
    <xf numFmtId="0" fontId="12" fillId="24" borderId="0" xfId="57" applyFont="1" applyFill="1" applyBorder="1" applyAlignment="1" applyProtection="1">
      <alignment horizontal="center" vertical="center"/>
      <protection/>
    </xf>
    <xf numFmtId="0" fontId="31" fillId="24" borderId="0" xfId="57" applyNumberFormat="1" applyFont="1" applyFill="1" applyBorder="1" applyAlignment="1" applyProtection="1">
      <alignment horizontal="right" vertical="center"/>
      <protection/>
    </xf>
    <xf numFmtId="0" fontId="35" fillId="25" borderId="0" xfId="57" applyFont="1" applyFill="1" applyBorder="1" applyAlignment="1">
      <alignment vertical="center"/>
      <protection/>
    </xf>
    <xf numFmtId="0" fontId="31" fillId="24" borderId="0" xfId="57" applyFont="1" applyFill="1" applyBorder="1" applyAlignment="1" applyProtection="1">
      <alignment horizontal="right" vertical="center"/>
      <protection/>
    </xf>
    <xf numFmtId="0" fontId="35" fillId="24" borderId="0" xfId="57" applyFont="1" applyFill="1" applyBorder="1" applyAlignment="1" applyProtection="1">
      <alignment vertical="center"/>
      <protection/>
    </xf>
    <xf numFmtId="0" fontId="23" fillId="24" borderId="0" xfId="57" applyFont="1" applyFill="1" applyBorder="1" applyAlignment="1" applyProtection="1">
      <alignment vertical="center"/>
      <protection/>
    </xf>
    <xf numFmtId="0" fontId="0" fillId="25" borderId="0" xfId="57" applyFont="1" applyFill="1" applyBorder="1" applyAlignment="1" applyProtection="1">
      <alignment horizontal="center" vertical="center"/>
      <protection/>
    </xf>
    <xf numFmtId="0" fontId="20" fillId="24" borderId="0" xfId="57" applyNumberFormat="1" applyFont="1" applyFill="1" applyBorder="1" applyAlignment="1" applyProtection="1">
      <alignment horizontal="center" vertical="center"/>
      <protection/>
    </xf>
    <xf numFmtId="0" fontId="19" fillId="24" borderId="0" xfId="57" applyNumberFormat="1" applyFont="1" applyFill="1" applyBorder="1" applyAlignment="1" applyProtection="1">
      <alignment horizontal="center" vertical="center"/>
      <protection/>
    </xf>
    <xf numFmtId="0" fontId="0" fillId="24" borderId="23" xfId="57" applyFont="1" applyFill="1" applyBorder="1" applyAlignment="1" applyProtection="1">
      <alignment vertical="center"/>
      <protection/>
    </xf>
    <xf numFmtId="0" fontId="0" fillId="25" borderId="14" xfId="57" applyFont="1" applyFill="1" applyBorder="1" applyAlignment="1" applyProtection="1">
      <alignment vertical="center"/>
      <protection/>
    </xf>
    <xf numFmtId="0" fontId="0" fillId="25" borderId="0" xfId="57" applyFont="1" applyFill="1" applyBorder="1" applyAlignment="1" applyProtection="1">
      <alignment vertical="center"/>
      <protection/>
    </xf>
    <xf numFmtId="0" fontId="0" fillId="24" borderId="11" xfId="57" applyFont="1" applyFill="1" applyBorder="1" applyAlignment="1" applyProtection="1">
      <alignment vertical="center"/>
      <protection/>
    </xf>
    <xf numFmtId="0" fontId="37" fillId="25" borderId="0" xfId="57" applyFont="1" applyFill="1" applyBorder="1" applyAlignment="1" applyProtection="1">
      <alignment horizontal="center" vertical="center"/>
      <protection/>
    </xf>
    <xf numFmtId="0" fontId="25" fillId="25" borderId="0" xfId="57" applyNumberFormat="1" applyFont="1" applyFill="1" applyBorder="1" applyAlignment="1" applyProtection="1">
      <alignment horizontal="left" vertical="center"/>
      <protection locked="0"/>
    </xf>
    <xf numFmtId="0" fontId="25" fillId="25" borderId="0" xfId="57" applyFont="1" applyFill="1" applyBorder="1" applyAlignment="1" applyProtection="1">
      <alignment horizontal="left" vertical="center"/>
      <protection locked="0"/>
    </xf>
    <xf numFmtId="0" fontId="0" fillId="24" borderId="13" xfId="57" applyFont="1" applyFill="1" applyBorder="1" applyAlignment="1" applyProtection="1">
      <alignment vertical="center"/>
      <protection/>
    </xf>
    <xf numFmtId="0" fontId="25" fillId="0" borderId="0" xfId="57" applyNumberFormat="1" applyFont="1" applyFill="1" applyBorder="1" applyAlignment="1" applyProtection="1">
      <alignment horizontal="left" vertical="center"/>
      <protection locked="0"/>
    </xf>
    <xf numFmtId="0" fontId="0" fillId="24" borderId="14" xfId="57" applyFont="1" applyFill="1" applyBorder="1" applyAlignment="1" applyProtection="1">
      <alignment vertical="center"/>
      <protection/>
    </xf>
    <xf numFmtId="0" fontId="12" fillId="25" borderId="0" xfId="57" applyFont="1" applyFill="1" applyBorder="1" applyAlignment="1">
      <alignment horizontal="center"/>
      <protection/>
    </xf>
    <xf numFmtId="0" fontId="20" fillId="0" borderId="0" xfId="57" applyNumberFormat="1" applyFont="1" applyFill="1" applyBorder="1" applyAlignment="1" applyProtection="1">
      <alignment horizontal="left" vertical="center"/>
      <protection/>
    </xf>
    <xf numFmtId="0" fontId="20" fillId="25" borderId="0" xfId="57" applyNumberFormat="1" applyFont="1" applyFill="1" applyBorder="1" applyAlignment="1" applyProtection="1">
      <alignment horizontal="left" vertical="center"/>
      <protection/>
    </xf>
    <xf numFmtId="0" fontId="25" fillId="24" borderId="0" xfId="57" applyFont="1" applyFill="1" applyBorder="1" applyAlignment="1" applyProtection="1">
      <alignment horizontal="center" vertical="center"/>
      <protection/>
    </xf>
    <xf numFmtId="0" fontId="25" fillId="25" borderId="0" xfId="57" applyFont="1" applyFill="1" applyBorder="1" applyAlignment="1" applyProtection="1">
      <alignment horizontal="center" vertical="center"/>
      <protection/>
    </xf>
    <xf numFmtId="0" fontId="24" fillId="25" borderId="0" xfId="57" applyFont="1" applyFill="1" applyBorder="1" applyAlignment="1">
      <alignment horizontal="center" vertical="center"/>
      <protection/>
    </xf>
    <xf numFmtId="0" fontId="18" fillId="24" borderId="0" xfId="57" applyFont="1" applyFill="1" applyBorder="1" applyAlignment="1" applyProtection="1">
      <alignment horizontal="center" vertical="center"/>
      <protection/>
    </xf>
    <xf numFmtId="0" fontId="25" fillId="25" borderId="0" xfId="57" applyFont="1" applyFill="1" applyBorder="1" applyAlignment="1">
      <alignment horizontal="center" vertical="center"/>
      <protection/>
    </xf>
    <xf numFmtId="0" fontId="18" fillId="25" borderId="0" xfId="57" applyFont="1" applyFill="1" applyBorder="1" applyAlignment="1" applyProtection="1">
      <alignment horizontal="center" vertical="center"/>
      <protection/>
    </xf>
    <xf numFmtId="0" fontId="12" fillId="25" borderId="0" xfId="57" applyFont="1" applyFill="1" applyBorder="1" applyAlignment="1">
      <alignment horizontal="center" vertical="center"/>
      <protection/>
    </xf>
    <xf numFmtId="0" fontId="12" fillId="25" borderId="0" xfId="57" applyFont="1" applyFill="1" applyBorder="1" applyAlignment="1">
      <alignment horizontal="center" vertical="center" wrapText="1"/>
      <protection/>
    </xf>
    <xf numFmtId="0" fontId="25" fillId="25" borderId="0" xfId="57" applyNumberFormat="1" applyFont="1" applyFill="1" applyBorder="1" applyAlignment="1" applyProtection="1">
      <alignment horizontal="left" vertical="center" wrapText="1"/>
      <protection locked="0"/>
    </xf>
    <xf numFmtId="0" fontId="20" fillId="25" borderId="0" xfId="57" applyFont="1" applyFill="1" applyBorder="1" applyAlignment="1">
      <alignment horizontal="center" vertical="center"/>
      <protection/>
    </xf>
    <xf numFmtId="0" fontId="20" fillId="25" borderId="0" xfId="57" applyFont="1" applyFill="1" applyBorder="1" applyAlignment="1">
      <alignment horizontal="center" vertical="center" wrapText="1"/>
      <protection/>
    </xf>
    <xf numFmtId="0" fontId="11" fillId="25" borderId="0" xfId="57" applyFont="1" applyFill="1" applyBorder="1" applyAlignment="1" applyProtection="1">
      <alignment vertical="center"/>
      <protection/>
    </xf>
    <xf numFmtId="0" fontId="4" fillId="25" borderId="0" xfId="57" applyFont="1" applyFill="1" applyBorder="1" applyAlignment="1" applyProtection="1">
      <alignment horizontal="center" vertical="center"/>
      <protection locked="0"/>
    </xf>
    <xf numFmtId="0" fontId="37" fillId="25" borderId="0" xfId="57" applyFont="1" applyFill="1" applyBorder="1" applyAlignment="1" applyProtection="1">
      <alignment horizontal="center" vertical="center"/>
      <protection locked="0"/>
    </xf>
    <xf numFmtId="0" fontId="0" fillId="25" borderId="53" xfId="57" applyFont="1" applyFill="1" applyBorder="1" applyAlignment="1">
      <alignment vertical="center"/>
      <protection/>
    </xf>
    <xf numFmtId="0" fontId="0" fillId="25" borderId="68" xfId="57" applyFont="1" applyFill="1" applyBorder="1" applyAlignment="1">
      <alignment vertical="center"/>
      <protection/>
    </xf>
    <xf numFmtId="0" fontId="0" fillId="25" borderId="16" xfId="57" applyFont="1" applyFill="1" applyBorder="1" applyAlignment="1">
      <alignment vertical="center"/>
      <protection/>
    </xf>
    <xf numFmtId="0" fontId="0" fillId="25" borderId="69" xfId="57" applyFont="1" applyFill="1" applyBorder="1" applyAlignment="1">
      <alignment vertical="center"/>
      <protection/>
    </xf>
    <xf numFmtId="0" fontId="4" fillId="25" borderId="0" xfId="57" applyFont="1" applyFill="1" applyBorder="1" applyAlignment="1">
      <alignment vertical="center"/>
      <protection/>
    </xf>
    <xf numFmtId="0" fontId="25" fillId="25" borderId="0" xfId="57" applyFont="1" applyFill="1" applyBorder="1" applyAlignment="1">
      <alignment vertical="center"/>
      <protection/>
    </xf>
    <xf numFmtId="0" fontId="20" fillId="25" borderId="70" xfId="57" applyFont="1" applyFill="1" applyBorder="1" applyAlignment="1">
      <alignment vertical="center"/>
      <protection/>
    </xf>
    <xf numFmtId="0" fontId="12" fillId="25" borderId="0" xfId="57" applyFont="1" applyFill="1" applyBorder="1" applyAlignment="1">
      <alignment horizontal="center" wrapText="1"/>
      <protection/>
    </xf>
    <xf numFmtId="0" fontId="0" fillId="25" borderId="0" xfId="57" applyFont="1" applyFill="1" applyBorder="1" applyAlignment="1" applyProtection="1">
      <alignment/>
      <protection/>
    </xf>
    <xf numFmtId="0" fontId="25" fillId="25" borderId="0" xfId="57" applyFont="1" applyFill="1" applyBorder="1" applyAlignment="1">
      <alignment horizontal="center"/>
      <protection/>
    </xf>
    <xf numFmtId="0" fontId="24" fillId="25" borderId="0" xfId="57" applyFont="1" applyFill="1" applyBorder="1" applyAlignment="1">
      <alignment horizontal="center"/>
      <protection/>
    </xf>
    <xf numFmtId="0" fontId="0" fillId="25" borderId="0" xfId="57" applyFont="1" applyFill="1" applyBorder="1" applyAlignment="1" applyProtection="1">
      <alignment horizontal="center"/>
      <protection/>
    </xf>
    <xf numFmtId="0" fontId="4" fillId="25" borderId="0" xfId="57" applyFont="1" applyFill="1" applyBorder="1" applyAlignment="1">
      <alignment horizontal="center"/>
      <protection/>
    </xf>
    <xf numFmtId="0" fontId="25" fillId="25" borderId="0" xfId="57" applyFont="1" applyFill="1" applyBorder="1" applyAlignment="1" applyProtection="1">
      <alignment horizontal="center"/>
      <protection/>
    </xf>
    <xf numFmtId="0" fontId="20" fillId="25" borderId="0" xfId="57" applyFont="1" applyFill="1" applyBorder="1" applyAlignment="1" applyProtection="1">
      <alignment vertical="center"/>
      <protection locked="0"/>
    </xf>
    <xf numFmtId="0" fontId="20" fillId="25" borderId="53" xfId="57" applyFont="1" applyFill="1" applyBorder="1" applyAlignment="1" applyProtection="1">
      <alignment vertical="center"/>
      <protection locked="0"/>
    </xf>
    <xf numFmtId="0" fontId="37" fillId="26" borderId="71" xfId="57" applyFont="1" applyFill="1" applyBorder="1" applyAlignment="1" applyProtection="1">
      <alignment horizontal="center" vertical="center"/>
      <protection locked="0"/>
    </xf>
    <xf numFmtId="0" fontId="37" fillId="26" borderId="72" xfId="57" applyFont="1" applyFill="1" applyBorder="1" applyAlignment="1" applyProtection="1">
      <alignment horizontal="center" vertical="center"/>
      <protection locked="0"/>
    </xf>
    <xf numFmtId="0" fontId="0" fillId="25" borderId="0" xfId="57" applyFont="1" applyFill="1" applyBorder="1" applyAlignment="1">
      <alignment vertical="center"/>
      <protection/>
    </xf>
    <xf numFmtId="0" fontId="0" fillId="24" borderId="0" xfId="57" applyFont="1" applyFill="1" applyBorder="1" applyAlignment="1" applyProtection="1">
      <alignment vertical="center"/>
      <protection/>
    </xf>
    <xf numFmtId="0" fontId="21" fillId="26" borderId="40" xfId="0" applyFont="1" applyFill="1" applyBorder="1" applyAlignment="1" applyProtection="1">
      <alignment horizontal="center"/>
      <protection/>
    </xf>
    <xf numFmtId="0" fontId="21" fillId="26" borderId="73" xfId="0" applyFont="1" applyFill="1" applyBorder="1" applyAlignment="1" applyProtection="1">
      <alignment horizontal="center"/>
      <protection/>
    </xf>
    <xf numFmtId="0" fontId="0" fillId="25" borderId="33" xfId="0" applyFont="1" applyFill="1" applyBorder="1" applyAlignment="1" applyProtection="1">
      <alignment horizontal="center" vertical="center"/>
      <protection/>
    </xf>
    <xf numFmtId="0" fontId="0" fillId="25" borderId="44" xfId="0" applyFont="1" applyFill="1" applyBorder="1" applyAlignment="1" applyProtection="1">
      <alignment horizontal="center" vertical="center"/>
      <protection/>
    </xf>
    <xf numFmtId="0" fontId="16" fillId="25" borderId="53" xfId="0" applyFont="1" applyFill="1" applyBorder="1" applyAlignment="1" applyProtection="1">
      <alignment horizontal="center" vertical="center"/>
      <protection/>
    </xf>
    <xf numFmtId="0" fontId="0" fillId="25" borderId="63" xfId="0" applyFont="1" applyFill="1" applyBorder="1" applyAlignment="1">
      <alignment horizontal="center" vertical="center"/>
    </xf>
    <xf numFmtId="49" fontId="0" fillId="0" borderId="0" xfId="0" applyNumberFormat="1" applyFont="1" applyBorder="1" applyAlignment="1" applyProtection="1">
      <alignment horizontal="left" vertical="center"/>
      <protection locked="0"/>
    </xf>
    <xf numFmtId="0" fontId="0" fillId="24" borderId="40" xfId="0" applyFont="1" applyFill="1" applyBorder="1" applyAlignment="1" applyProtection="1">
      <alignment horizontal="left" vertical="center"/>
      <protection/>
    </xf>
    <xf numFmtId="0" fontId="0" fillId="24" borderId="20" xfId="0" applyFont="1" applyFill="1" applyBorder="1" applyAlignment="1" applyProtection="1">
      <alignment horizontal="left" vertical="center"/>
      <protection locked="0"/>
    </xf>
    <xf numFmtId="0" fontId="0" fillId="24" borderId="38" xfId="0" applyFont="1" applyFill="1" applyBorder="1" applyAlignment="1" applyProtection="1">
      <alignment horizontal="left" vertical="center"/>
      <protection locked="0"/>
    </xf>
    <xf numFmtId="0" fontId="0" fillId="0" borderId="63" xfId="0" applyFont="1" applyBorder="1" applyAlignment="1">
      <alignment vertical="center" wrapText="1"/>
    </xf>
    <xf numFmtId="0" fontId="0" fillId="0" borderId="69" xfId="0" applyFont="1" applyBorder="1" applyAlignment="1">
      <alignment vertical="center" wrapText="1"/>
    </xf>
    <xf numFmtId="0" fontId="0" fillId="0" borderId="19" xfId="0" applyFont="1" applyBorder="1" applyAlignment="1">
      <alignment vertical="center" shrinkToFit="1"/>
    </xf>
    <xf numFmtId="0" fontId="17" fillId="28" borderId="41" xfId="0" applyFont="1" applyFill="1" applyBorder="1" applyAlignment="1" applyProtection="1">
      <alignment horizontal="center" vertical="center" wrapText="1"/>
      <protection/>
    </xf>
    <xf numFmtId="0" fontId="0" fillId="0" borderId="74" xfId="0" applyFont="1" applyBorder="1" applyAlignment="1" applyProtection="1">
      <alignment vertical="center" shrinkToFit="1"/>
      <protection locked="0"/>
    </xf>
    <xf numFmtId="0" fontId="0" fillId="24" borderId="19" xfId="0" applyFont="1" applyFill="1" applyBorder="1" applyAlignment="1" applyProtection="1">
      <alignment horizontal="left" vertical="center" shrinkToFit="1"/>
      <protection/>
    </xf>
    <xf numFmtId="0" fontId="0" fillId="0" borderId="18" xfId="0" applyFont="1" applyBorder="1" applyAlignment="1" applyProtection="1">
      <alignment vertical="center" shrinkToFit="1"/>
      <protection locked="0"/>
    </xf>
    <xf numFmtId="1" fontId="3" fillId="24" borderId="0" xfId="0" applyNumberFormat="1" applyFont="1" applyFill="1" applyBorder="1" applyAlignment="1" applyProtection="1">
      <alignment horizontal="center" vertical="center" shrinkToFit="1"/>
      <protection/>
    </xf>
    <xf numFmtId="1" fontId="3" fillId="24" borderId="14" xfId="0" applyNumberFormat="1" applyFont="1" applyFill="1" applyBorder="1" applyAlignment="1" applyProtection="1">
      <alignment horizontal="center" vertical="center" shrinkToFit="1"/>
      <protection/>
    </xf>
    <xf numFmtId="49" fontId="3" fillId="24" borderId="18" xfId="0" applyNumberFormat="1" applyFont="1" applyFill="1" applyBorder="1" applyAlignment="1" applyProtection="1">
      <alignment horizontal="right" vertical="center" shrinkToFit="1"/>
      <protection locked="0"/>
    </xf>
    <xf numFmtId="0" fontId="0" fillId="24" borderId="16" xfId="0" applyFont="1" applyFill="1" applyBorder="1" applyAlignment="1" applyProtection="1">
      <alignment vertical="center"/>
      <protection/>
    </xf>
    <xf numFmtId="0" fontId="0" fillId="0" borderId="16" xfId="0" applyFont="1" applyBorder="1" applyAlignment="1">
      <alignment vertical="center"/>
    </xf>
    <xf numFmtId="0" fontId="0" fillId="0" borderId="0" xfId="0" applyFont="1" applyAlignment="1" applyProtection="1">
      <alignment vertical="center" shrinkToFit="1"/>
      <protection locked="0"/>
    </xf>
    <xf numFmtId="0" fontId="0" fillId="0" borderId="14" xfId="0" applyFont="1" applyBorder="1" applyAlignment="1" applyProtection="1">
      <alignment horizontal="right" vertical="center" shrinkToFit="1"/>
      <protection locked="0"/>
    </xf>
    <xf numFmtId="0" fontId="0" fillId="0" borderId="14" xfId="0" applyFont="1" applyBorder="1" applyAlignment="1" applyProtection="1">
      <alignment horizontal="left" vertical="center" shrinkToFit="1"/>
      <protection locked="0"/>
    </xf>
    <xf numFmtId="0" fontId="0" fillId="0" borderId="0" xfId="0" applyFont="1" applyAlignment="1" applyProtection="1">
      <alignment horizontal="right" vertical="center" shrinkToFit="1"/>
      <protection locked="0"/>
    </xf>
    <xf numFmtId="0" fontId="0" fillId="0" borderId="0" xfId="0" applyFont="1" applyAlignment="1" applyProtection="1">
      <alignment horizontal="left" vertical="center" shrinkToFit="1"/>
      <protection locked="0"/>
    </xf>
    <xf numFmtId="49" fontId="3" fillId="24" borderId="0" xfId="0" applyNumberFormat="1" applyFont="1" applyFill="1" applyBorder="1" applyAlignment="1" applyProtection="1">
      <alignment horizontal="left" vertical="center" shrinkToFit="1"/>
      <protection locked="0"/>
    </xf>
    <xf numFmtId="0" fontId="0" fillId="0" borderId="74" xfId="0" applyFont="1" applyBorder="1" applyAlignment="1" applyProtection="1">
      <alignment shrinkToFit="1"/>
      <protection locked="0"/>
    </xf>
    <xf numFmtId="0" fontId="0" fillId="0" borderId="75" xfId="0" applyFont="1" applyBorder="1" applyAlignment="1" applyProtection="1">
      <alignment shrinkToFit="1"/>
      <protection locked="0"/>
    </xf>
    <xf numFmtId="0" fontId="0" fillId="0" borderId="18" xfId="0" applyFont="1" applyBorder="1" applyAlignment="1" applyProtection="1">
      <alignment shrinkToFit="1"/>
      <protection locked="0"/>
    </xf>
    <xf numFmtId="0" fontId="0" fillId="0" borderId="0" xfId="0" applyFont="1" applyAlignment="1" applyProtection="1">
      <alignment shrinkToFit="1"/>
      <protection locked="0"/>
    </xf>
    <xf numFmtId="0" fontId="0" fillId="0" borderId="0" xfId="0" applyFont="1" applyBorder="1" applyAlignment="1" applyProtection="1">
      <alignment shrinkToFit="1"/>
      <protection locked="0"/>
    </xf>
    <xf numFmtId="0" fontId="0" fillId="0" borderId="0" xfId="0" applyFont="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vertical="center" shrinkToFit="1"/>
      <protection locked="0"/>
    </xf>
    <xf numFmtId="0" fontId="0" fillId="0" borderId="76" xfId="0" applyFont="1" applyBorder="1" applyAlignment="1" applyProtection="1">
      <alignment vertical="center" shrinkToFit="1"/>
      <protection locked="0"/>
    </xf>
    <xf numFmtId="49" fontId="3" fillId="24" borderId="0" xfId="0" applyNumberFormat="1" applyFont="1" applyFill="1" applyBorder="1" applyAlignment="1" applyProtection="1">
      <alignment horizontal="left" vertical="center"/>
      <protection locked="0"/>
    </xf>
    <xf numFmtId="0" fontId="16" fillId="25" borderId="77" xfId="0" applyNumberFormat="1" applyFont="1" applyFill="1" applyBorder="1" applyAlignment="1" applyProtection="1">
      <alignment horizontal="justify" vertical="center" wrapText="1"/>
      <protection/>
    </xf>
    <xf numFmtId="0" fontId="0" fillId="25" borderId="77" xfId="0" applyNumberFormat="1" applyFont="1" applyFill="1" applyBorder="1" applyAlignment="1" applyProtection="1">
      <alignment horizontal="justify" vertical="center" wrapText="1"/>
      <protection/>
    </xf>
    <xf numFmtId="0" fontId="0" fillId="25" borderId="78" xfId="0" applyNumberFormat="1" applyFont="1" applyFill="1" applyBorder="1" applyAlignment="1" applyProtection="1">
      <alignment horizontal="justify" vertical="center" wrapText="1"/>
      <protection/>
    </xf>
    <xf numFmtId="0" fontId="0" fillId="25" borderId="0" xfId="0" applyNumberFormat="1" applyFont="1" applyFill="1" applyBorder="1" applyAlignment="1" applyProtection="1">
      <alignment horizontal="justify" vertical="center" wrapText="1"/>
      <protection/>
    </xf>
    <xf numFmtId="0" fontId="21" fillId="26" borderId="38" xfId="0" applyNumberFormat="1" applyFont="1" applyFill="1" applyBorder="1" applyAlignment="1" applyProtection="1">
      <alignment horizontal="justify" vertical="center" wrapText="1"/>
      <protection/>
    </xf>
    <xf numFmtId="0" fontId="0" fillId="25" borderId="38" xfId="0" applyNumberFormat="1" applyFont="1" applyFill="1" applyBorder="1" applyAlignment="1" applyProtection="1">
      <alignment horizontal="justify" vertical="center" wrapText="1"/>
      <protection/>
    </xf>
    <xf numFmtId="0" fontId="0" fillId="0" borderId="75" xfId="0" applyFont="1" applyBorder="1" applyAlignment="1" applyProtection="1">
      <alignment vertical="center" shrinkToFit="1"/>
      <protection locked="0"/>
    </xf>
    <xf numFmtId="0" fontId="0" fillId="25" borderId="77" xfId="0" applyFont="1" applyFill="1" applyBorder="1" applyAlignment="1">
      <alignment wrapText="1"/>
    </xf>
    <xf numFmtId="49" fontId="3" fillId="24" borderId="0" xfId="0" applyNumberFormat="1" applyFont="1" applyFill="1" applyBorder="1" applyAlignment="1" applyProtection="1">
      <alignment horizontal="right" vertical="center" shrinkToFit="1"/>
      <protection locked="0"/>
    </xf>
    <xf numFmtId="0" fontId="0" fillId="0" borderId="0" xfId="0" applyFont="1" applyBorder="1" applyAlignment="1" applyProtection="1">
      <alignment vertical="center" shrinkToFit="1"/>
      <protection locked="0"/>
    </xf>
    <xf numFmtId="0" fontId="0" fillId="0" borderId="67" xfId="0" applyFont="1" applyBorder="1" applyAlignment="1">
      <alignment vertical="center" wrapText="1"/>
    </xf>
    <xf numFmtId="0" fontId="12" fillId="24" borderId="79" xfId="0" applyFont="1" applyFill="1" applyBorder="1" applyAlignment="1" applyProtection="1">
      <alignment horizontal="center" vertical="center"/>
      <protection/>
    </xf>
    <xf numFmtId="0" fontId="0" fillId="24" borderId="19" xfId="0" applyFont="1" applyFill="1" applyBorder="1" applyAlignment="1" applyProtection="1">
      <alignment horizontal="center" vertical="center"/>
      <protection/>
    </xf>
    <xf numFmtId="0" fontId="0" fillId="24" borderId="19" xfId="0" applyFont="1" applyFill="1" applyBorder="1" applyAlignment="1" applyProtection="1">
      <alignment horizontal="center" vertical="center"/>
      <protection/>
    </xf>
    <xf numFmtId="0" fontId="18" fillId="29" borderId="27" xfId="0" applyFont="1" applyFill="1" applyBorder="1" applyAlignment="1" applyProtection="1">
      <alignment horizontal="left" vertical="center" wrapText="1"/>
      <protection locked="0"/>
    </xf>
    <xf numFmtId="0" fontId="18" fillId="4" borderId="26"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5" fillId="24" borderId="80" xfId="0" applyFont="1" applyFill="1" applyBorder="1" applyAlignment="1" applyProtection="1">
      <alignment horizontal="right" vertical="center"/>
      <protection/>
    </xf>
    <xf numFmtId="0" fontId="5" fillId="24" borderId="81" xfId="0" applyFont="1" applyFill="1" applyBorder="1" applyAlignment="1" applyProtection="1">
      <alignment horizontal="right" vertical="center"/>
      <protection/>
    </xf>
    <xf numFmtId="0" fontId="5" fillId="24" borderId="82" xfId="0" applyFont="1" applyFill="1" applyBorder="1" applyAlignment="1" applyProtection="1">
      <alignment horizontal="right" vertical="center"/>
      <protection/>
    </xf>
    <xf numFmtId="0" fontId="10" fillId="24" borderId="80" xfId="0" applyFont="1" applyFill="1" applyBorder="1" applyAlignment="1" applyProtection="1">
      <alignment horizontal="left" vertical="center"/>
      <protection/>
    </xf>
    <xf numFmtId="0" fontId="10" fillId="24" borderId="81" xfId="0" applyFont="1" applyFill="1" applyBorder="1" applyAlignment="1" applyProtection="1">
      <alignment horizontal="left" vertical="center"/>
      <protection/>
    </xf>
    <xf numFmtId="0" fontId="10" fillId="24" borderId="82" xfId="0" applyFont="1" applyFill="1" applyBorder="1" applyAlignment="1" applyProtection="1">
      <alignment horizontal="left" vertical="center"/>
      <protection/>
    </xf>
    <xf numFmtId="0" fontId="40" fillId="24" borderId="15" xfId="0" applyFont="1" applyFill="1" applyBorder="1" applyAlignment="1" applyProtection="1">
      <alignment horizontal="right" vertical="center" shrinkToFit="1"/>
      <protection locked="0"/>
    </xf>
    <xf numFmtId="0" fontId="16" fillId="25" borderId="16" xfId="0" applyFont="1" applyFill="1" applyBorder="1" applyAlignment="1" applyProtection="1">
      <alignment horizontal="right" vertical="center" shrinkToFit="1"/>
      <protection locked="0"/>
    </xf>
    <xf numFmtId="0" fontId="16" fillId="25" borderId="17" xfId="0" applyFont="1" applyFill="1" applyBorder="1" applyAlignment="1" applyProtection="1">
      <alignment horizontal="right" vertical="center" shrinkToFit="1"/>
      <protection locked="0"/>
    </xf>
    <xf numFmtId="0" fontId="16" fillId="25" borderId="0" xfId="0" applyFont="1" applyFill="1" applyBorder="1" applyAlignment="1" applyProtection="1">
      <alignment horizontal="right" vertical="center" shrinkToFit="1"/>
      <protection locked="0"/>
    </xf>
    <xf numFmtId="0" fontId="16" fillId="25" borderId="20" xfId="0" applyFont="1" applyFill="1" applyBorder="1" applyAlignment="1" applyProtection="1">
      <alignment horizontal="right" vertical="center" shrinkToFit="1"/>
      <protection locked="0"/>
    </xf>
    <xf numFmtId="0" fontId="16" fillId="25" borderId="14" xfId="0" applyFont="1" applyFill="1" applyBorder="1" applyAlignment="1" applyProtection="1">
      <alignment horizontal="right" vertical="center" shrinkToFit="1"/>
      <protection locked="0"/>
    </xf>
    <xf numFmtId="0" fontId="5" fillId="0" borderId="15" xfId="0" applyNumberFormat="1" applyFont="1" applyFill="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48" fillId="24" borderId="19" xfId="0" applyFont="1" applyFill="1" applyBorder="1" applyAlignment="1" applyProtection="1">
      <alignment horizontal="center" vertical="center" wrapText="1"/>
      <protection/>
    </xf>
    <xf numFmtId="0" fontId="48" fillId="0" borderId="19" xfId="0" applyFont="1" applyBorder="1" applyAlignment="1">
      <alignment vertical="center" wrapText="1"/>
    </xf>
    <xf numFmtId="0" fontId="48" fillId="0" borderId="0" xfId="0" applyFont="1" applyAlignment="1">
      <alignment vertical="center" wrapText="1"/>
    </xf>
    <xf numFmtId="0" fontId="0" fillId="24" borderId="19" xfId="0" applyFont="1" applyFill="1" applyBorder="1" applyAlignment="1" applyProtection="1">
      <alignment horizontal="center" vertical="top" shrinkToFit="1"/>
      <protection/>
    </xf>
    <xf numFmtId="1" fontId="5" fillId="24" borderId="24" xfId="0" applyNumberFormat="1" applyFont="1" applyFill="1" applyBorder="1" applyAlignment="1" applyProtection="1">
      <alignment horizontal="center" vertical="center"/>
      <protection locked="0"/>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173" fontId="2" fillId="24" borderId="0" xfId="0" applyNumberFormat="1" applyFont="1" applyFill="1" applyBorder="1" applyAlignment="1" applyProtection="1">
      <alignment horizontal="center" vertical="center"/>
      <protection/>
    </xf>
    <xf numFmtId="0" fontId="30" fillId="30" borderId="15" xfId="0" applyFont="1" applyFill="1" applyBorder="1" applyAlignment="1" applyProtection="1">
      <alignment horizontal="center" vertical="center"/>
      <protection/>
    </xf>
    <xf numFmtId="0" fontId="0" fillId="0" borderId="12" xfId="0" applyFont="1" applyBorder="1" applyAlignment="1">
      <alignment vertical="center"/>
    </xf>
    <xf numFmtId="0" fontId="0" fillId="0" borderId="20" xfId="0" applyFont="1" applyBorder="1" applyAlignment="1">
      <alignment vertical="center"/>
    </xf>
    <xf numFmtId="0" fontId="0" fillId="0" borderId="14" xfId="0" applyFont="1" applyBorder="1" applyAlignment="1">
      <alignment vertical="center"/>
    </xf>
    <xf numFmtId="0" fontId="0" fillId="0" borderId="21" xfId="0" applyFont="1" applyBorder="1" applyAlignment="1">
      <alignment vertical="center"/>
    </xf>
    <xf numFmtId="0" fontId="3" fillId="24" borderId="0"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10" fillId="24" borderId="15" xfId="0" applyFont="1" applyFill="1" applyBorder="1" applyAlignment="1" applyProtection="1">
      <alignment horizontal="center" vertical="center" wrapText="1" shrinkToFit="1"/>
      <protection locked="0"/>
    </xf>
    <xf numFmtId="0" fontId="10" fillId="0" borderId="16" xfId="0" applyFont="1" applyBorder="1" applyAlignment="1" applyProtection="1">
      <alignment horizontal="center" vertical="center" wrapText="1" shrinkToFit="1"/>
      <protection locked="0"/>
    </xf>
    <xf numFmtId="0" fontId="10" fillId="0" borderId="12" xfId="0" applyFont="1" applyBorder="1" applyAlignment="1" applyProtection="1">
      <alignment horizontal="center" vertical="center" wrapText="1" shrinkToFit="1"/>
      <protection locked="0"/>
    </xf>
    <xf numFmtId="0" fontId="10" fillId="0" borderId="17" xfId="0" applyFont="1" applyBorder="1" applyAlignment="1" applyProtection="1">
      <alignment horizontal="center" vertical="center" wrapText="1" shrinkToFit="1"/>
      <protection locked="0"/>
    </xf>
    <xf numFmtId="0" fontId="10" fillId="0" borderId="0" xfId="0" applyFont="1" applyBorder="1" applyAlignment="1" applyProtection="1">
      <alignment horizontal="center" vertical="center" wrapText="1" shrinkToFit="1"/>
      <protection locked="0"/>
    </xf>
    <xf numFmtId="0" fontId="10" fillId="0" borderId="13" xfId="0" applyFont="1" applyBorder="1" applyAlignment="1" applyProtection="1">
      <alignment horizontal="center" vertical="center" wrapText="1" shrinkToFit="1"/>
      <protection locked="0"/>
    </xf>
    <xf numFmtId="0" fontId="10" fillId="0" borderId="20" xfId="0" applyFont="1" applyBorder="1" applyAlignment="1" applyProtection="1">
      <alignment horizontal="center" vertical="center" wrapText="1" shrinkToFit="1"/>
      <protection locked="0"/>
    </xf>
    <xf numFmtId="0" fontId="10" fillId="0" borderId="14" xfId="0" applyFont="1" applyBorder="1" applyAlignment="1" applyProtection="1">
      <alignment horizontal="center" vertical="center" wrapText="1" shrinkToFit="1"/>
      <protection locked="0"/>
    </xf>
    <xf numFmtId="0" fontId="10" fillId="0" borderId="21" xfId="0" applyFont="1" applyBorder="1" applyAlignment="1" applyProtection="1">
      <alignment horizontal="center" vertical="center" wrapText="1" shrinkToFit="1"/>
      <protection locked="0"/>
    </xf>
    <xf numFmtId="0" fontId="0" fillId="24" borderId="19" xfId="0" applyFont="1" applyFill="1" applyBorder="1" applyAlignment="1" applyProtection="1">
      <alignment vertical="center"/>
      <protection/>
    </xf>
    <xf numFmtId="0" fontId="0" fillId="0" borderId="19" xfId="0" applyFont="1" applyBorder="1" applyAlignment="1">
      <alignment vertical="center"/>
    </xf>
    <xf numFmtId="0" fontId="21" fillId="30" borderId="83" xfId="0" applyFont="1" applyFill="1" applyBorder="1" applyAlignment="1" applyProtection="1">
      <alignment horizontal="center" vertical="center" shrinkToFit="1"/>
      <protection/>
    </xf>
    <xf numFmtId="0" fontId="0" fillId="0" borderId="83" xfId="0" applyFont="1" applyBorder="1" applyAlignment="1">
      <alignment horizontal="center" vertical="center" shrinkToFit="1"/>
    </xf>
    <xf numFmtId="173" fontId="5" fillId="25" borderId="15" xfId="0" applyNumberFormat="1" applyFont="1" applyFill="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84"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0" fontId="0" fillId="0" borderId="0" xfId="0" applyFont="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85" xfId="0" applyFont="1" applyBorder="1" applyAlignment="1" applyProtection="1">
      <alignment horizontal="center" vertical="center" shrinkToFit="1"/>
      <protection locked="0"/>
    </xf>
    <xf numFmtId="0" fontId="21" fillId="30" borderId="86" xfId="0" applyFont="1" applyFill="1" applyBorder="1" applyAlignment="1" applyProtection="1">
      <alignment horizontal="center" vertical="center" shrinkToFit="1"/>
      <protection/>
    </xf>
    <xf numFmtId="0" fontId="0" fillId="0" borderId="87" xfId="0" applyFont="1" applyBorder="1" applyAlignment="1">
      <alignment horizontal="center" vertical="center" shrinkToFit="1"/>
    </xf>
    <xf numFmtId="173" fontId="4" fillId="24" borderId="0" xfId="0" applyNumberFormat="1" applyFont="1" applyFill="1" applyBorder="1" applyAlignment="1" applyProtection="1">
      <alignment horizontal="center" vertical="center"/>
      <protection/>
    </xf>
    <xf numFmtId="173" fontId="0" fillId="25" borderId="0" xfId="0" applyNumberFormat="1" applyFont="1" applyFill="1" applyBorder="1" applyAlignment="1" applyProtection="1">
      <alignment horizontal="center" vertical="center"/>
      <protection/>
    </xf>
    <xf numFmtId="173" fontId="0" fillId="25" borderId="72" xfId="0" applyNumberFormat="1" applyFont="1" applyFill="1" applyBorder="1" applyAlignment="1" applyProtection="1">
      <alignment horizontal="center" vertical="center"/>
      <protection/>
    </xf>
    <xf numFmtId="0" fontId="37" fillId="30" borderId="15" xfId="0" applyFont="1" applyFill="1" applyBorder="1" applyAlignment="1" applyProtection="1">
      <alignment horizontal="center" vertical="center"/>
      <protection/>
    </xf>
    <xf numFmtId="0" fontId="0" fillId="24" borderId="17" xfId="0" applyFont="1" applyFill="1" applyBorder="1" applyAlignment="1" applyProtection="1">
      <alignment vertical="center"/>
      <protection/>
    </xf>
    <xf numFmtId="9" fontId="5" fillId="25" borderId="88"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89"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5" fillId="25" borderId="16" xfId="0" applyNumberFormat="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0" xfId="0" applyFont="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21" xfId="0" applyFont="1" applyBorder="1" applyAlignment="1">
      <alignment horizontal="center" vertical="center" shrinkToFit="1"/>
    </xf>
    <xf numFmtId="0" fontId="5" fillId="25" borderId="15" xfId="0" applyNumberFormat="1" applyFont="1" applyFill="1" applyBorder="1" applyAlignment="1" applyProtection="1">
      <alignment horizontal="center" vertical="center" shrinkToFit="1"/>
      <protection locked="0"/>
    </xf>
    <xf numFmtId="0" fontId="0" fillId="0" borderId="90" xfId="0" applyFont="1" applyBorder="1" applyAlignment="1">
      <alignment horizontal="center" vertical="center" shrinkToFit="1"/>
    </xf>
    <xf numFmtId="0" fontId="12" fillId="20" borderId="15" xfId="0" applyFont="1" applyFill="1" applyBorder="1" applyAlignment="1" applyProtection="1">
      <alignment horizontal="left" vertical="center"/>
      <protection locked="0"/>
    </xf>
    <xf numFmtId="0" fontId="12" fillId="20" borderId="12" xfId="0" applyFont="1" applyFill="1" applyBorder="1" applyAlignment="1" applyProtection="1">
      <alignment horizontal="left" vertical="center"/>
      <protection locked="0"/>
    </xf>
    <xf numFmtId="0" fontId="12" fillId="20" borderId="20" xfId="0" applyFont="1" applyFill="1" applyBorder="1" applyAlignment="1" applyProtection="1">
      <alignment horizontal="left" vertical="center"/>
      <protection locked="0"/>
    </xf>
    <xf numFmtId="0" fontId="12" fillId="20" borderId="21" xfId="0" applyFont="1" applyFill="1" applyBorder="1" applyAlignment="1" applyProtection="1">
      <alignment horizontal="left" vertical="center"/>
      <protection locked="0"/>
    </xf>
    <xf numFmtId="0" fontId="12" fillId="24" borderId="10" xfId="0" applyNumberFormat="1" applyFont="1" applyFill="1" applyBorder="1" applyAlignment="1" applyProtection="1">
      <alignment horizontal="center" vertical="center"/>
      <protection/>
    </xf>
    <xf numFmtId="0" fontId="12" fillId="24" borderId="17" xfId="0" applyNumberFormat="1" applyFont="1" applyFill="1" applyBorder="1" applyAlignment="1" applyProtection="1">
      <alignment horizontal="center" vertical="center"/>
      <protection/>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12" fillId="24" borderId="0" xfId="0" applyNumberFormat="1" applyFont="1" applyFill="1" applyBorder="1" applyAlignment="1" applyProtection="1">
      <alignment horizontal="center" vertical="center"/>
      <protection/>
    </xf>
    <xf numFmtId="0" fontId="24" fillId="25" borderId="16" xfId="0" applyFont="1" applyFill="1" applyBorder="1" applyAlignment="1" applyProtection="1">
      <alignment horizontal="right" vertical="center" shrinkToFit="1"/>
      <protection locked="0"/>
    </xf>
    <xf numFmtId="0" fontId="25" fillId="25" borderId="16" xfId="0" applyFont="1" applyFill="1" applyBorder="1" applyAlignment="1" applyProtection="1">
      <alignment horizontal="right" vertical="center" shrinkToFit="1"/>
      <protection locked="0"/>
    </xf>
    <xf numFmtId="0" fontId="25" fillId="25" borderId="12" xfId="0" applyFont="1" applyFill="1" applyBorder="1" applyAlignment="1" applyProtection="1">
      <alignment horizontal="right" vertical="center" shrinkToFit="1"/>
      <protection locked="0"/>
    </xf>
    <xf numFmtId="0" fontId="25" fillId="25" borderId="14" xfId="0" applyFont="1" applyFill="1" applyBorder="1" applyAlignment="1" applyProtection="1">
      <alignment horizontal="right" vertical="center" shrinkToFit="1"/>
      <protection locked="0"/>
    </xf>
    <xf numFmtId="0" fontId="25" fillId="25" borderId="21" xfId="0" applyFont="1" applyFill="1" applyBorder="1" applyAlignment="1" applyProtection="1">
      <alignment horizontal="right" vertical="center" shrinkToFit="1"/>
      <protection locked="0"/>
    </xf>
    <xf numFmtId="0" fontId="5" fillId="25" borderId="91" xfId="0" applyNumberFormat="1" applyFont="1" applyFill="1" applyBorder="1" applyAlignment="1" applyProtection="1">
      <alignment horizontal="center" vertical="center" shrinkToFit="1"/>
      <protection locked="0"/>
    </xf>
    <xf numFmtId="0" fontId="0" fillId="24" borderId="0" xfId="0" applyFont="1" applyFill="1" applyBorder="1" applyAlignment="1" applyProtection="1">
      <alignment horizontal="center" wrapText="1"/>
      <protection/>
    </xf>
    <xf numFmtId="0" fontId="0" fillId="0" borderId="0" xfId="0" applyFont="1" applyAlignment="1">
      <alignment wrapText="1"/>
    </xf>
    <xf numFmtId="0" fontId="8" fillId="24" borderId="19" xfId="0" applyFont="1" applyFill="1" applyBorder="1" applyAlignment="1" applyProtection="1">
      <alignment horizontal="center" vertical="top"/>
      <protection/>
    </xf>
    <xf numFmtId="0" fontId="0" fillId="0" borderId="19" xfId="0" applyFont="1" applyBorder="1" applyAlignment="1">
      <alignment/>
    </xf>
    <xf numFmtId="0" fontId="21" fillId="30" borderId="54" xfId="0" applyFont="1" applyFill="1" applyBorder="1" applyAlignment="1" applyProtection="1">
      <alignment horizontal="center" vertical="center" shrinkToFit="1"/>
      <protection/>
    </xf>
    <xf numFmtId="0" fontId="0" fillId="0" borderId="83" xfId="0" applyFont="1" applyBorder="1" applyAlignment="1">
      <alignment vertical="center"/>
    </xf>
    <xf numFmtId="0" fontId="0" fillId="0" borderId="90" xfId="0" applyFont="1" applyBorder="1" applyAlignment="1">
      <alignment vertical="center"/>
    </xf>
    <xf numFmtId="173" fontId="5" fillId="25" borderId="17" xfId="0" applyNumberFormat="1" applyFont="1" applyFill="1" applyBorder="1" applyAlignment="1" applyProtection="1">
      <alignment horizontal="center" vertical="center" shrinkToFit="1"/>
      <protection locked="0"/>
    </xf>
    <xf numFmtId="0" fontId="0" fillId="0" borderId="0" xfId="0" applyFont="1" applyAlignment="1" applyProtection="1">
      <alignment vertical="center"/>
      <protection locked="0"/>
    </xf>
    <xf numFmtId="0" fontId="0" fillId="0" borderId="13"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21" xfId="0" applyFont="1" applyBorder="1" applyAlignment="1" applyProtection="1">
      <alignment vertical="center"/>
      <protection locked="0"/>
    </xf>
    <xf numFmtId="173" fontId="5" fillId="25" borderId="92" xfId="0" applyNumberFormat="1" applyFont="1" applyFill="1" applyBorder="1" applyAlignment="1" applyProtection="1">
      <alignment horizontal="center" vertical="center" shrinkToFit="1"/>
      <protection locked="0"/>
    </xf>
    <xf numFmtId="173" fontId="5" fillId="25" borderId="93" xfId="0" applyNumberFormat="1" applyFont="1" applyFill="1" applyBorder="1" applyAlignment="1" applyProtection="1">
      <alignment horizontal="center" vertical="center" shrinkToFit="1"/>
      <protection locked="0"/>
    </xf>
    <xf numFmtId="173" fontId="5" fillId="25" borderId="94" xfId="0" applyNumberFormat="1" applyFont="1" applyFill="1" applyBorder="1" applyAlignment="1" applyProtection="1">
      <alignment horizontal="center" vertical="center" shrinkToFit="1"/>
      <protection locked="0"/>
    </xf>
    <xf numFmtId="173" fontId="5" fillId="25" borderId="95" xfId="0" applyNumberFormat="1" applyFont="1" applyFill="1" applyBorder="1" applyAlignment="1" applyProtection="1">
      <alignment horizontal="center" vertical="center" shrinkToFit="1"/>
      <protection locked="0"/>
    </xf>
    <xf numFmtId="173" fontId="5" fillId="25" borderId="79" xfId="0" applyNumberFormat="1" applyFont="1" applyFill="1" applyBorder="1" applyAlignment="1" applyProtection="1">
      <alignment horizontal="center" vertical="center" shrinkToFit="1"/>
      <protection locked="0"/>
    </xf>
    <xf numFmtId="173" fontId="5" fillId="25" borderId="96" xfId="0" applyNumberFormat="1" applyFont="1" applyFill="1" applyBorder="1" applyAlignment="1" applyProtection="1">
      <alignment horizontal="center" vertical="center" shrinkToFit="1"/>
      <protection locked="0"/>
    </xf>
    <xf numFmtId="173" fontId="5" fillId="25" borderId="97" xfId="0" applyNumberFormat="1" applyFont="1" applyFill="1" applyBorder="1" applyAlignment="1" applyProtection="1">
      <alignment horizontal="center" vertical="center" shrinkToFit="1"/>
      <protection locked="0"/>
    </xf>
    <xf numFmtId="173" fontId="5" fillId="25" borderId="98" xfId="0" applyNumberFormat="1" applyFont="1" applyFill="1" applyBorder="1" applyAlignment="1" applyProtection="1">
      <alignment horizontal="center" vertical="center" shrinkToFit="1"/>
      <protection locked="0"/>
    </xf>
    <xf numFmtId="173" fontId="5" fillId="25" borderId="99" xfId="0" applyNumberFormat="1" applyFont="1" applyFill="1" applyBorder="1" applyAlignment="1" applyProtection="1">
      <alignment horizontal="center" vertical="center" shrinkToFit="1"/>
      <protection locked="0"/>
    </xf>
    <xf numFmtId="0" fontId="8" fillId="24" borderId="80" xfId="0" applyFont="1" applyFill="1" applyBorder="1" applyAlignment="1" applyProtection="1">
      <alignment horizontal="center" vertical="top"/>
      <protection/>
    </xf>
    <xf numFmtId="0" fontId="0" fillId="0" borderId="80" xfId="0" applyFont="1" applyBorder="1" applyAlignment="1">
      <alignment vertical="top"/>
    </xf>
    <xf numFmtId="0" fontId="0" fillId="24" borderId="16" xfId="0" applyFont="1" applyFill="1" applyBorder="1" applyAlignment="1" applyProtection="1">
      <alignment horizontal="center" vertical="top"/>
      <protection/>
    </xf>
    <xf numFmtId="0" fontId="0" fillId="0" borderId="16" xfId="0" applyFont="1" applyBorder="1" applyAlignment="1">
      <alignment vertical="top"/>
    </xf>
    <xf numFmtId="0" fontId="0" fillId="24" borderId="0" xfId="0" applyFont="1" applyFill="1" applyBorder="1" applyAlignment="1" applyProtection="1">
      <alignment horizontal="center" vertical="top"/>
      <protection/>
    </xf>
    <xf numFmtId="0" fontId="0" fillId="0" borderId="0" xfId="0" applyFont="1" applyBorder="1" applyAlignment="1">
      <alignment vertical="top"/>
    </xf>
    <xf numFmtId="0" fontId="9" fillId="30" borderId="0" xfId="0" applyFont="1" applyFill="1" applyBorder="1" applyAlignment="1" applyProtection="1">
      <alignment horizontal="center" vertical="center"/>
      <protection/>
    </xf>
    <xf numFmtId="0" fontId="11" fillId="30" borderId="0" xfId="0" applyFont="1" applyFill="1" applyBorder="1" applyAlignment="1" applyProtection="1">
      <alignment horizontal="center" vertical="center"/>
      <protection/>
    </xf>
    <xf numFmtId="0" fontId="42" fillId="25" borderId="15" xfId="0" applyFont="1" applyFill="1" applyBorder="1" applyAlignment="1" applyProtection="1">
      <alignment horizontal="center" vertical="center"/>
      <protection locked="0"/>
    </xf>
    <xf numFmtId="0" fontId="5" fillId="25" borderId="16" xfId="0" applyFont="1" applyFill="1" applyBorder="1" applyAlignment="1" applyProtection="1">
      <alignment vertical="center"/>
      <protection locked="0"/>
    </xf>
    <xf numFmtId="0" fontId="5" fillId="25" borderId="12" xfId="0" applyFont="1" applyFill="1" applyBorder="1" applyAlignment="1" applyProtection="1">
      <alignment vertical="center"/>
      <protection locked="0"/>
    </xf>
    <xf numFmtId="0" fontId="5" fillId="25" borderId="17" xfId="0" applyFont="1" applyFill="1" applyBorder="1" applyAlignment="1" applyProtection="1">
      <alignment vertical="center"/>
      <protection locked="0"/>
    </xf>
    <xf numFmtId="0" fontId="5" fillId="25" borderId="0" xfId="0" applyFont="1" applyFill="1" applyBorder="1" applyAlignment="1" applyProtection="1">
      <alignment vertical="center"/>
      <protection locked="0"/>
    </xf>
    <xf numFmtId="0" fontId="5" fillId="25" borderId="13" xfId="0" applyFont="1" applyFill="1" applyBorder="1" applyAlignment="1" applyProtection="1">
      <alignment vertical="center"/>
      <protection locked="0"/>
    </xf>
    <xf numFmtId="0" fontId="5" fillId="25" borderId="20" xfId="0" applyFont="1" applyFill="1" applyBorder="1" applyAlignment="1" applyProtection="1">
      <alignment vertical="center"/>
      <protection locked="0"/>
    </xf>
    <xf numFmtId="0" fontId="5" fillId="25" borderId="14" xfId="0" applyFont="1" applyFill="1" applyBorder="1" applyAlignment="1" applyProtection="1">
      <alignment vertical="center"/>
      <protection locked="0"/>
    </xf>
    <xf numFmtId="0" fontId="5" fillId="25" borderId="21" xfId="0" applyFont="1" applyFill="1" applyBorder="1" applyAlignment="1" applyProtection="1">
      <alignment vertical="center"/>
      <protection locked="0"/>
    </xf>
    <xf numFmtId="0" fontId="37" fillId="28" borderId="15" xfId="0" applyFont="1" applyFill="1" applyBorder="1" applyAlignment="1" applyProtection="1">
      <alignment horizontal="center" vertical="center"/>
      <protection/>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1" fontId="5" fillId="0" borderId="100" xfId="0" applyNumberFormat="1" applyFont="1" applyFill="1" applyBorder="1" applyAlignment="1" applyProtection="1">
      <alignment horizontal="center" vertical="center"/>
      <protection/>
    </xf>
    <xf numFmtId="1" fontId="5" fillId="0" borderId="101" xfId="0" applyNumberFormat="1" applyFont="1" applyFill="1" applyBorder="1" applyAlignment="1" applyProtection="1">
      <alignment horizontal="center" vertical="center"/>
      <protection/>
    </xf>
    <xf numFmtId="1" fontId="5" fillId="0" borderId="102" xfId="0" applyNumberFormat="1" applyFont="1" applyFill="1" applyBorder="1" applyAlignment="1" applyProtection="1">
      <alignment horizontal="center" vertical="center"/>
      <protection/>
    </xf>
    <xf numFmtId="1" fontId="5" fillId="0" borderId="103" xfId="0" applyNumberFormat="1" applyFont="1" applyFill="1" applyBorder="1" applyAlignment="1" applyProtection="1">
      <alignment horizontal="center" vertical="center"/>
      <protection/>
    </xf>
    <xf numFmtId="1" fontId="5" fillId="0" borderId="104" xfId="0" applyNumberFormat="1" applyFont="1" applyFill="1" applyBorder="1" applyAlignment="1" applyProtection="1">
      <alignment horizontal="center" vertical="center"/>
      <protection/>
    </xf>
    <xf numFmtId="1" fontId="5" fillId="0" borderId="105" xfId="0" applyNumberFormat="1" applyFont="1" applyFill="1" applyBorder="1" applyAlignment="1" applyProtection="1">
      <alignment horizontal="center" vertical="center"/>
      <protection/>
    </xf>
    <xf numFmtId="1" fontId="5" fillId="0" borderId="106" xfId="0" applyNumberFormat="1" applyFont="1" applyFill="1" applyBorder="1" applyAlignment="1" applyProtection="1">
      <alignment horizontal="center" vertical="center"/>
      <protection/>
    </xf>
    <xf numFmtId="1" fontId="5" fillId="0" borderId="107" xfId="0" applyNumberFormat="1" applyFont="1" applyFill="1" applyBorder="1" applyAlignment="1" applyProtection="1">
      <alignment horizontal="center" vertical="center"/>
      <protection/>
    </xf>
    <xf numFmtId="1" fontId="5" fillId="0" borderId="108" xfId="0" applyNumberFormat="1" applyFont="1" applyFill="1" applyBorder="1" applyAlignment="1" applyProtection="1">
      <alignment horizontal="center" vertical="center"/>
      <protection/>
    </xf>
    <xf numFmtId="1" fontId="5" fillId="25" borderId="100" xfId="0" applyNumberFormat="1" applyFont="1" applyFill="1" applyBorder="1" applyAlignment="1" applyProtection="1">
      <alignment horizontal="center" vertical="center"/>
      <protection locked="0"/>
    </xf>
    <xf numFmtId="1" fontId="5" fillId="25" borderId="101" xfId="0" applyNumberFormat="1" applyFont="1" applyFill="1" applyBorder="1" applyAlignment="1" applyProtection="1">
      <alignment horizontal="center" vertical="center"/>
      <protection locked="0"/>
    </xf>
    <xf numFmtId="1" fontId="5" fillId="25" borderId="102" xfId="0" applyNumberFormat="1" applyFont="1" applyFill="1" applyBorder="1" applyAlignment="1" applyProtection="1">
      <alignment horizontal="center" vertical="center"/>
      <protection locked="0"/>
    </xf>
    <xf numFmtId="1" fontId="5" fillId="25" borderId="103" xfId="0" applyNumberFormat="1" applyFont="1" applyFill="1" applyBorder="1" applyAlignment="1" applyProtection="1">
      <alignment horizontal="center" vertical="center"/>
      <protection locked="0"/>
    </xf>
    <xf numFmtId="1" fontId="5" fillId="25" borderId="104" xfId="0" applyNumberFormat="1" applyFont="1" applyFill="1" applyBorder="1" applyAlignment="1" applyProtection="1">
      <alignment horizontal="center" vertical="center"/>
      <protection locked="0"/>
    </xf>
    <xf numFmtId="1" fontId="5" fillId="25" borderId="105" xfId="0" applyNumberFormat="1" applyFont="1" applyFill="1" applyBorder="1" applyAlignment="1" applyProtection="1">
      <alignment horizontal="center" vertical="center"/>
      <protection locked="0"/>
    </xf>
    <xf numFmtId="1" fontId="5" fillId="25" borderId="106" xfId="0" applyNumberFormat="1" applyFont="1" applyFill="1" applyBorder="1" applyAlignment="1" applyProtection="1">
      <alignment horizontal="center" vertical="center"/>
      <protection locked="0"/>
    </xf>
    <xf numFmtId="1" fontId="5" fillId="25" borderId="107" xfId="0" applyNumberFormat="1" applyFont="1" applyFill="1" applyBorder="1" applyAlignment="1" applyProtection="1">
      <alignment horizontal="center" vertical="center"/>
      <protection locked="0"/>
    </xf>
    <xf numFmtId="1" fontId="5" fillId="25" borderId="108" xfId="0" applyNumberFormat="1" applyFont="1" applyFill="1" applyBorder="1" applyAlignment="1" applyProtection="1">
      <alignment horizontal="center" vertical="center"/>
      <protection locked="0"/>
    </xf>
    <xf numFmtId="0" fontId="12" fillId="0" borderId="13"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9" fontId="0" fillId="24" borderId="0" xfId="61"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4" fillId="24" borderId="71" xfId="0" applyFont="1" applyFill="1" applyBorder="1" applyAlignment="1" applyProtection="1">
      <alignment vertical="center" shrinkToFit="1"/>
      <protection locked="0"/>
    </xf>
    <xf numFmtId="0" fontId="4" fillId="24" borderId="72" xfId="0" applyFont="1" applyFill="1" applyBorder="1" applyAlignment="1" applyProtection="1">
      <alignment vertical="center" shrinkToFit="1"/>
      <protection locked="0"/>
    </xf>
    <xf numFmtId="0" fontId="41" fillId="29" borderId="26" xfId="0" applyFont="1" applyFill="1" applyBorder="1" applyAlignment="1" applyProtection="1">
      <alignment horizontal="center" vertical="center" wrapText="1"/>
      <protection locked="0"/>
    </xf>
    <xf numFmtId="0" fontId="41" fillId="4" borderId="26" xfId="0" applyFont="1" applyFill="1" applyBorder="1" applyAlignment="1" applyProtection="1">
      <alignment horizontal="center" vertical="center" wrapText="1"/>
      <protection locked="0"/>
    </xf>
    <xf numFmtId="0" fontId="0" fillId="0" borderId="0" xfId="0" applyFont="1" applyAlignment="1">
      <alignment horizontal="center" shrinkToFit="1"/>
    </xf>
    <xf numFmtId="0" fontId="0" fillId="0" borderId="14" xfId="0" applyFont="1" applyBorder="1" applyAlignment="1">
      <alignment horizontal="center" shrinkToFit="1"/>
    </xf>
    <xf numFmtId="0" fontId="3" fillId="24" borderId="15" xfId="0" applyFont="1" applyFill="1" applyBorder="1" applyAlignment="1" applyProtection="1">
      <alignment horizontal="center" vertical="center"/>
      <protection locked="0"/>
    </xf>
    <xf numFmtId="0" fontId="3" fillId="24" borderId="16"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3" fillId="24" borderId="17" xfId="0" applyFont="1" applyFill="1" applyBorder="1" applyAlignment="1" applyProtection="1">
      <alignment horizontal="center" vertical="center"/>
      <protection locked="0"/>
    </xf>
    <xf numFmtId="0" fontId="3" fillId="24"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3" fillId="24" borderId="20" xfId="0" applyFont="1" applyFill="1" applyBorder="1" applyAlignment="1" applyProtection="1">
      <alignment horizontal="center" vertical="center"/>
      <protection locked="0"/>
    </xf>
    <xf numFmtId="0" fontId="3" fillId="24" borderId="14"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5" fillId="24" borderId="15" xfId="0" applyFont="1" applyFill="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24" borderId="0" xfId="0" applyFont="1" applyFill="1" applyBorder="1" applyAlignment="1" applyProtection="1">
      <alignment horizontal="center" shrinkToFit="1"/>
      <protection/>
    </xf>
    <xf numFmtId="0" fontId="0" fillId="0" borderId="0" xfId="0" applyFont="1" applyAlignment="1">
      <alignment shrinkToFit="1"/>
    </xf>
    <xf numFmtId="0" fontId="0" fillId="0" borderId="14" xfId="0" applyFont="1" applyBorder="1" applyAlignment="1">
      <alignment shrinkToFit="1"/>
    </xf>
    <xf numFmtId="0" fontId="12" fillId="0" borderId="0" xfId="0" applyFont="1" applyFill="1" applyBorder="1" applyAlignment="1" applyProtection="1">
      <alignment horizontal="center" vertical="center"/>
      <protection/>
    </xf>
    <xf numFmtId="173" fontId="3" fillId="24" borderId="109" xfId="0" applyNumberFormat="1" applyFont="1" applyFill="1" applyBorder="1" applyAlignment="1" applyProtection="1">
      <alignment horizontal="center" vertical="center"/>
      <protection/>
    </xf>
    <xf numFmtId="173" fontId="3" fillId="24" borderId="110" xfId="0" applyNumberFormat="1" applyFont="1" applyFill="1" applyBorder="1" applyAlignment="1" applyProtection="1">
      <alignment horizontal="center" vertical="center"/>
      <protection/>
    </xf>
    <xf numFmtId="173" fontId="3" fillId="24" borderId="111" xfId="0" applyNumberFormat="1" applyFont="1" applyFill="1" applyBorder="1" applyAlignment="1" applyProtection="1">
      <alignment horizontal="center" vertical="center"/>
      <protection/>
    </xf>
    <xf numFmtId="173" fontId="3" fillId="24" borderId="112" xfId="0" applyNumberFormat="1" applyFont="1" applyFill="1" applyBorder="1" applyAlignment="1" applyProtection="1">
      <alignment horizontal="center" vertical="center"/>
      <protection/>
    </xf>
    <xf numFmtId="173" fontId="3" fillId="24" borderId="104" xfId="0" applyNumberFormat="1" applyFont="1" applyFill="1" applyBorder="1" applyAlignment="1" applyProtection="1">
      <alignment horizontal="center" vertical="center"/>
      <protection/>
    </xf>
    <xf numFmtId="173" fontId="3" fillId="24" borderId="113" xfId="0" applyNumberFormat="1" applyFont="1" applyFill="1" applyBorder="1" applyAlignment="1" applyProtection="1">
      <alignment horizontal="center" vertical="center"/>
      <protection/>
    </xf>
    <xf numFmtId="173" fontId="3" fillId="24" borderId="114" xfId="0" applyNumberFormat="1" applyFont="1" applyFill="1" applyBorder="1" applyAlignment="1" applyProtection="1">
      <alignment horizontal="center" vertical="center"/>
      <protection/>
    </xf>
    <xf numFmtId="173" fontId="3" fillId="24" borderId="115" xfId="0" applyNumberFormat="1" applyFont="1" applyFill="1" applyBorder="1" applyAlignment="1" applyProtection="1">
      <alignment horizontal="center" vertical="center"/>
      <protection/>
    </xf>
    <xf numFmtId="173" fontId="3" fillId="24" borderId="116" xfId="0" applyNumberFormat="1" applyFont="1" applyFill="1" applyBorder="1" applyAlignment="1" applyProtection="1">
      <alignment horizontal="center" vertical="center"/>
      <protection/>
    </xf>
    <xf numFmtId="0" fontId="9" fillId="30" borderId="41" xfId="0" applyFont="1" applyFill="1" applyBorder="1" applyAlignment="1" applyProtection="1">
      <alignment horizontal="center" vertical="center"/>
      <protection/>
    </xf>
    <xf numFmtId="0" fontId="9" fillId="30" borderId="71" xfId="0"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0" borderId="69" xfId="0"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0" borderId="52" xfId="0" applyFont="1" applyFill="1" applyBorder="1" applyAlignment="1" applyProtection="1">
      <alignment horizontal="center" vertical="center"/>
      <protection/>
    </xf>
    <xf numFmtId="0" fontId="9" fillId="30" borderId="72" xfId="0"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24" borderId="16" xfId="0" applyFont="1" applyFill="1" applyBorder="1" applyAlignment="1" applyProtection="1">
      <alignment horizontal="center" vertical="top" shrinkToFit="1"/>
      <protection/>
    </xf>
    <xf numFmtId="0" fontId="0" fillId="0" borderId="16" xfId="0" applyFont="1" applyBorder="1" applyAlignment="1">
      <alignment vertical="top" shrinkToFit="1"/>
    </xf>
    <xf numFmtId="173" fontId="6" fillId="24" borderId="17" xfId="0" applyNumberFormat="1" applyFont="1" applyFill="1" applyBorder="1" applyAlignment="1" applyProtection="1">
      <alignment horizontal="center" vertical="center"/>
      <protection/>
    </xf>
    <xf numFmtId="173" fontId="6" fillId="24" borderId="0" xfId="0" applyNumberFormat="1" applyFont="1" applyFill="1" applyBorder="1" applyAlignment="1" applyProtection="1">
      <alignment horizontal="center" vertical="center"/>
      <protection/>
    </xf>
    <xf numFmtId="173" fontId="6" fillId="24" borderId="13" xfId="0" applyNumberFormat="1" applyFont="1" applyFill="1" applyBorder="1" applyAlignment="1" applyProtection="1">
      <alignment horizontal="center" vertical="center"/>
      <protection/>
    </xf>
    <xf numFmtId="173" fontId="6" fillId="24" borderId="20" xfId="0" applyNumberFormat="1" applyFont="1" applyFill="1" applyBorder="1" applyAlignment="1" applyProtection="1">
      <alignment horizontal="center" vertical="center"/>
      <protection/>
    </xf>
    <xf numFmtId="173" fontId="6" fillId="24" borderId="14" xfId="0" applyNumberFormat="1" applyFont="1" applyFill="1" applyBorder="1" applyAlignment="1" applyProtection="1">
      <alignment horizontal="center" vertical="center"/>
      <protection/>
    </xf>
    <xf numFmtId="173" fontId="6" fillId="24" borderId="21" xfId="0" applyNumberFormat="1" applyFont="1" applyFill="1" applyBorder="1" applyAlignment="1" applyProtection="1">
      <alignment horizontal="center" vertical="center"/>
      <protection/>
    </xf>
    <xf numFmtId="0" fontId="2" fillId="24" borderId="0" xfId="0" applyFont="1" applyFill="1" applyBorder="1" applyAlignment="1" applyProtection="1">
      <alignment horizontal="center" vertical="center"/>
      <protection/>
    </xf>
    <xf numFmtId="0" fontId="4" fillId="24" borderId="0" xfId="0" applyFont="1" applyFill="1" applyBorder="1" applyAlignment="1" applyProtection="1">
      <alignment horizontal="center" vertical="center"/>
      <protection/>
    </xf>
    <xf numFmtId="0" fontId="0" fillId="0" borderId="16" xfId="0" applyFont="1" applyBorder="1" applyAlignment="1">
      <alignment/>
    </xf>
    <xf numFmtId="0" fontId="0" fillId="24" borderId="18" xfId="0" applyFont="1" applyFill="1" applyBorder="1" applyAlignment="1" applyProtection="1">
      <alignment horizontal="center" wrapText="1"/>
      <protection/>
    </xf>
    <xf numFmtId="0" fontId="39" fillId="24" borderId="0" xfId="0" applyFont="1" applyFill="1" applyBorder="1" applyAlignment="1" applyProtection="1">
      <alignment horizontal="center" vertical="center"/>
      <protection/>
    </xf>
    <xf numFmtId="0" fontId="5" fillId="25" borderId="16" xfId="0" applyNumberFormat="1" applyFont="1" applyFill="1" applyBorder="1" applyAlignment="1" applyProtection="1" quotePrefix="1">
      <alignment horizontal="center" vertical="center"/>
      <protection/>
    </xf>
    <xf numFmtId="0" fontId="5" fillId="25" borderId="0" xfId="0" applyNumberFormat="1" applyFont="1" applyFill="1" applyBorder="1" applyAlignment="1" applyProtection="1">
      <alignment horizontal="center" vertical="center"/>
      <protection/>
    </xf>
    <xf numFmtId="0" fontId="5" fillId="25" borderId="14" xfId="0" applyNumberFormat="1" applyFont="1" applyFill="1" applyBorder="1" applyAlignment="1" applyProtection="1">
      <alignment horizontal="center" vertical="center"/>
      <protection/>
    </xf>
    <xf numFmtId="0" fontId="25" fillId="24" borderId="41" xfId="0" applyFont="1" applyFill="1" applyBorder="1" applyAlignment="1" applyProtection="1">
      <alignment horizontal="left" vertical="center" wrapText="1"/>
      <protection locked="0"/>
    </xf>
    <xf numFmtId="0" fontId="25" fillId="0" borderId="71" xfId="0" applyFont="1" applyBorder="1" applyAlignment="1" applyProtection="1">
      <alignment horizontal="left" vertical="center"/>
      <protection locked="0"/>
    </xf>
    <xf numFmtId="0" fontId="25" fillId="0" borderId="63" xfId="0" applyFont="1" applyBorder="1" applyAlignment="1" applyProtection="1">
      <alignment horizontal="left" vertical="center"/>
      <protection locked="0"/>
    </xf>
    <xf numFmtId="0" fontId="25" fillId="0" borderId="69"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5" fillId="0" borderId="53" xfId="0" applyFont="1" applyBorder="1" applyAlignment="1" applyProtection="1">
      <alignment horizontal="left" vertical="center"/>
      <protection locked="0"/>
    </xf>
    <xf numFmtId="0" fontId="25" fillId="0" borderId="52" xfId="0" applyFont="1" applyBorder="1" applyAlignment="1" applyProtection="1">
      <alignment horizontal="left" vertical="center"/>
      <protection locked="0"/>
    </xf>
    <xf numFmtId="0" fontId="25" fillId="0" borderId="72" xfId="0" applyFont="1" applyBorder="1" applyAlignment="1" applyProtection="1">
      <alignment horizontal="left" vertical="center"/>
      <protection locked="0"/>
    </xf>
    <xf numFmtId="0" fontId="25" fillId="0" borderId="67" xfId="0" applyFont="1" applyBorder="1" applyAlignment="1" applyProtection="1">
      <alignment horizontal="left" vertical="center"/>
      <protection locked="0"/>
    </xf>
    <xf numFmtId="0" fontId="20" fillId="25" borderId="41" xfId="0" applyFont="1" applyFill="1" applyBorder="1" applyAlignment="1" applyProtection="1">
      <alignment horizontal="left" vertical="center"/>
      <protection locked="0"/>
    </xf>
    <xf numFmtId="0" fontId="20" fillId="0" borderId="71" xfId="0" applyFont="1" applyBorder="1" applyAlignment="1" applyProtection="1">
      <alignment horizontal="left" vertical="center"/>
      <protection locked="0"/>
    </xf>
    <xf numFmtId="0" fontId="0" fillId="0" borderId="71" xfId="0" applyFont="1" applyBorder="1" applyAlignment="1" applyProtection="1">
      <alignment vertical="center"/>
      <protection locked="0"/>
    </xf>
    <xf numFmtId="0" fontId="0" fillId="0" borderId="63" xfId="0" applyFont="1" applyBorder="1" applyAlignment="1" applyProtection="1">
      <alignment vertical="center"/>
      <protection locked="0"/>
    </xf>
    <xf numFmtId="0" fontId="20" fillId="0" borderId="52" xfId="0" applyFont="1" applyBorder="1" applyAlignment="1" applyProtection="1">
      <alignment horizontal="left" vertical="center"/>
      <protection locked="0"/>
    </xf>
    <xf numFmtId="0" fontId="20" fillId="0" borderId="72" xfId="0" applyFont="1" applyBorder="1" applyAlignment="1" applyProtection="1">
      <alignment horizontal="left" vertical="center"/>
      <protection locked="0"/>
    </xf>
    <xf numFmtId="0" fontId="0" fillId="0" borderId="72" xfId="0" applyFont="1" applyBorder="1" applyAlignment="1" applyProtection="1">
      <alignment vertical="center"/>
      <protection locked="0"/>
    </xf>
    <xf numFmtId="0" fontId="0" fillId="0" borderId="67" xfId="0" applyFont="1" applyBorder="1" applyAlignment="1" applyProtection="1">
      <alignment vertical="center"/>
      <protection locked="0"/>
    </xf>
    <xf numFmtId="0" fontId="20" fillId="31" borderId="0" xfId="0" applyFont="1" applyFill="1" applyBorder="1" applyAlignment="1" applyProtection="1">
      <alignment vertical="center"/>
      <protection/>
    </xf>
    <xf numFmtId="0" fontId="5" fillId="25" borderId="15" xfId="0" applyNumberFormat="1" applyFont="1" applyFill="1" applyBorder="1" applyAlignment="1" applyProtection="1">
      <alignment horizontal="center" vertical="center"/>
      <protection locked="0"/>
    </xf>
    <xf numFmtId="0" fontId="5" fillId="25" borderId="16" xfId="0" applyNumberFormat="1" applyFont="1" applyFill="1" applyBorder="1" applyAlignment="1" applyProtection="1">
      <alignment horizontal="center" vertical="center"/>
      <protection locked="0"/>
    </xf>
    <xf numFmtId="0" fontId="5" fillId="25" borderId="17" xfId="0" applyNumberFormat="1" applyFont="1" applyFill="1" applyBorder="1" applyAlignment="1" applyProtection="1">
      <alignment horizontal="center" vertical="center"/>
      <protection locked="0"/>
    </xf>
    <xf numFmtId="0" fontId="5" fillId="25" borderId="0" xfId="0" applyNumberFormat="1" applyFont="1" applyFill="1" applyBorder="1" applyAlignment="1" applyProtection="1">
      <alignment horizontal="center" vertical="center"/>
      <protection locked="0"/>
    </xf>
    <xf numFmtId="0" fontId="5" fillId="25" borderId="20" xfId="0" applyNumberFormat="1" applyFont="1" applyFill="1" applyBorder="1" applyAlignment="1" applyProtection="1">
      <alignment horizontal="center" vertical="center"/>
      <protection locked="0"/>
    </xf>
    <xf numFmtId="0" fontId="5" fillId="25" borderId="14" xfId="0" applyNumberFormat="1" applyFont="1" applyFill="1" applyBorder="1" applyAlignment="1" applyProtection="1">
      <alignment horizontal="center" vertical="center"/>
      <protection locked="0"/>
    </xf>
    <xf numFmtId="0" fontId="12" fillId="0" borderId="79" xfId="0" applyFont="1" applyFill="1" applyBorder="1" applyAlignment="1" applyProtection="1">
      <alignment horizontal="center" vertical="center"/>
      <protection/>
    </xf>
    <xf numFmtId="173" fontId="6" fillId="24" borderId="15" xfId="0" applyNumberFormat="1" applyFont="1" applyFill="1" applyBorder="1" applyAlignment="1" applyProtection="1">
      <alignment horizontal="center" vertical="center"/>
      <protection/>
    </xf>
    <xf numFmtId="173" fontId="6" fillId="24" borderId="16" xfId="0" applyNumberFormat="1" applyFont="1" applyFill="1" applyBorder="1" applyAlignment="1" applyProtection="1">
      <alignment horizontal="center" vertical="center"/>
      <protection/>
    </xf>
    <xf numFmtId="173" fontId="6" fillId="24" borderId="12" xfId="0" applyNumberFormat="1" applyFont="1" applyFill="1" applyBorder="1" applyAlignment="1" applyProtection="1">
      <alignment horizontal="center" vertical="center"/>
      <protection/>
    </xf>
    <xf numFmtId="1" fontId="5" fillId="0" borderId="104" xfId="0" applyNumberFormat="1" applyFont="1" applyFill="1" applyBorder="1" applyAlignment="1" applyProtection="1">
      <alignment horizontal="center" vertical="center"/>
      <protection locked="0"/>
    </xf>
    <xf numFmtId="173" fontId="4" fillId="25" borderId="16" xfId="0" applyNumberFormat="1" applyFont="1" applyFill="1" applyBorder="1" applyAlignment="1" applyProtection="1">
      <alignment horizontal="left" vertical="center"/>
      <protection locked="0"/>
    </xf>
    <xf numFmtId="173" fontId="4" fillId="25" borderId="12" xfId="0" applyNumberFormat="1" applyFont="1" applyFill="1" applyBorder="1" applyAlignment="1" applyProtection="1">
      <alignment horizontal="left" vertical="center"/>
      <protection locked="0"/>
    </xf>
    <xf numFmtId="173" fontId="4" fillId="25" borderId="0" xfId="0" applyNumberFormat="1" applyFont="1" applyFill="1" applyBorder="1" applyAlignment="1" applyProtection="1">
      <alignment horizontal="left" vertical="center"/>
      <protection locked="0"/>
    </xf>
    <xf numFmtId="173" fontId="4" fillId="25" borderId="13" xfId="0" applyNumberFormat="1" applyFont="1" applyFill="1" applyBorder="1" applyAlignment="1" applyProtection="1">
      <alignment horizontal="left" vertical="center"/>
      <protection locked="0"/>
    </xf>
    <xf numFmtId="173" fontId="4" fillId="25" borderId="14" xfId="0" applyNumberFormat="1" applyFont="1" applyFill="1" applyBorder="1" applyAlignment="1" applyProtection="1">
      <alignment horizontal="left" vertical="center"/>
      <protection locked="0"/>
    </xf>
    <xf numFmtId="173" fontId="4" fillId="25" borderId="21" xfId="0" applyNumberFormat="1" applyFont="1" applyFill="1" applyBorder="1" applyAlignment="1" applyProtection="1">
      <alignment horizontal="left" vertical="center"/>
      <protection locked="0"/>
    </xf>
    <xf numFmtId="0" fontId="33" fillId="24" borderId="117" xfId="0" applyFont="1" applyFill="1" applyBorder="1" applyAlignment="1" applyProtection="1">
      <alignment horizontal="center" vertical="center" wrapText="1"/>
      <protection/>
    </xf>
    <xf numFmtId="0" fontId="0" fillId="0" borderId="118" xfId="0" applyFont="1" applyBorder="1" applyAlignment="1">
      <alignment vertical="center" wrapText="1"/>
    </xf>
    <xf numFmtId="0" fontId="0" fillId="0" borderId="119" xfId="0" applyFont="1" applyBorder="1" applyAlignment="1">
      <alignment vertical="center" wrapText="1"/>
    </xf>
    <xf numFmtId="0" fontId="0" fillId="0" borderId="120" xfId="0" applyFont="1" applyBorder="1" applyAlignment="1">
      <alignment vertical="center" wrapText="1"/>
    </xf>
    <xf numFmtId="0" fontId="0" fillId="0" borderId="14" xfId="0" applyFont="1" applyBorder="1" applyAlignment="1">
      <alignment vertical="center" wrapText="1"/>
    </xf>
    <xf numFmtId="0" fontId="0" fillId="0" borderId="121" xfId="0" applyFont="1" applyBorder="1" applyAlignment="1">
      <alignment vertical="center" wrapText="1"/>
    </xf>
    <xf numFmtId="1" fontId="4" fillId="24" borderId="71" xfId="0" applyNumberFormat="1" applyFont="1" applyFill="1" applyBorder="1" applyAlignment="1" applyProtection="1">
      <alignment horizontal="center" vertical="center"/>
      <protection/>
    </xf>
    <xf numFmtId="1" fontId="4" fillId="24" borderId="72" xfId="0" applyNumberFormat="1" applyFont="1" applyFill="1" applyBorder="1" applyAlignment="1" applyProtection="1">
      <alignment horizontal="center" vertical="center"/>
      <protection/>
    </xf>
    <xf numFmtId="0" fontId="20" fillId="29" borderId="26" xfId="0" applyFont="1" applyFill="1" applyBorder="1" applyAlignment="1" applyProtection="1">
      <alignment vertical="center"/>
      <protection locked="0"/>
    </xf>
    <xf numFmtId="0" fontId="20" fillId="4" borderId="26" xfId="0" applyFont="1" applyFill="1" applyBorder="1" applyAlignment="1" applyProtection="1">
      <alignment vertical="center"/>
      <protection locked="0"/>
    </xf>
    <xf numFmtId="0" fontId="17" fillId="28" borderId="26" xfId="0" applyFont="1" applyFill="1" applyBorder="1" applyAlignment="1" applyProtection="1">
      <alignment horizontal="center" vertical="center"/>
      <protection/>
    </xf>
    <xf numFmtId="0" fontId="20" fillId="0" borderId="26" xfId="0" applyFont="1" applyBorder="1" applyAlignment="1">
      <alignment horizontal="center" vertical="center"/>
    </xf>
    <xf numFmtId="1" fontId="4" fillId="24" borderId="17" xfId="0" applyNumberFormat="1" applyFont="1" applyFill="1" applyBorder="1" applyAlignment="1" applyProtection="1">
      <alignment horizontal="center" vertical="center"/>
      <protection locked="0"/>
    </xf>
    <xf numFmtId="1" fontId="4" fillId="24" borderId="0" xfId="0" applyNumberFormat="1" applyFont="1" applyFill="1" applyBorder="1" applyAlignment="1" applyProtection="1">
      <alignment horizontal="center" vertical="center"/>
      <protection locked="0"/>
    </xf>
    <xf numFmtId="1" fontId="4" fillId="24" borderId="13" xfId="0" applyNumberFormat="1" applyFont="1" applyFill="1" applyBorder="1" applyAlignment="1" applyProtection="1">
      <alignment horizontal="center" vertical="center"/>
      <protection locked="0"/>
    </xf>
    <xf numFmtId="1" fontId="4" fillId="24" borderId="20" xfId="0" applyNumberFormat="1" applyFont="1" applyFill="1" applyBorder="1" applyAlignment="1" applyProtection="1">
      <alignment horizontal="center" vertical="center"/>
      <protection locked="0"/>
    </xf>
    <xf numFmtId="1" fontId="4" fillId="24" borderId="14" xfId="0" applyNumberFormat="1" applyFont="1" applyFill="1" applyBorder="1" applyAlignment="1" applyProtection="1">
      <alignment horizontal="center" vertical="center"/>
      <protection locked="0"/>
    </xf>
    <xf numFmtId="1" fontId="4" fillId="24" borderId="21" xfId="0" applyNumberFormat="1" applyFont="1" applyFill="1" applyBorder="1" applyAlignment="1" applyProtection="1">
      <alignment horizontal="center" vertical="center"/>
      <protection locked="0"/>
    </xf>
    <xf numFmtId="1" fontId="4" fillId="25" borderId="0" xfId="0" applyNumberFormat="1" applyFont="1" applyFill="1" applyBorder="1" applyAlignment="1" applyProtection="1">
      <alignment horizontal="center" vertical="center"/>
      <protection locked="0"/>
    </xf>
    <xf numFmtId="1" fontId="4" fillId="25" borderId="13" xfId="0" applyNumberFormat="1" applyFont="1" applyFill="1" applyBorder="1" applyAlignment="1" applyProtection="1">
      <alignment horizontal="center" vertical="center"/>
      <protection locked="0"/>
    </xf>
    <xf numFmtId="1" fontId="4" fillId="25" borderId="20" xfId="0" applyNumberFormat="1" applyFont="1" applyFill="1" applyBorder="1" applyAlignment="1" applyProtection="1">
      <alignment horizontal="center" vertical="center"/>
      <protection locked="0"/>
    </xf>
    <xf numFmtId="1" fontId="4" fillId="25" borderId="14" xfId="0" applyNumberFormat="1" applyFont="1" applyFill="1" applyBorder="1" applyAlignment="1" applyProtection="1">
      <alignment horizontal="center" vertical="center"/>
      <protection locked="0"/>
    </xf>
    <xf numFmtId="1" fontId="4" fillId="25" borderId="21" xfId="0" applyNumberFormat="1" applyFont="1" applyFill="1" applyBorder="1" applyAlignment="1" applyProtection="1">
      <alignment horizontal="center" vertical="center"/>
      <protection locked="0"/>
    </xf>
    <xf numFmtId="1" fontId="4" fillId="24" borderId="15" xfId="0" applyNumberFormat="1" applyFont="1" applyFill="1" applyBorder="1" applyAlignment="1" applyProtection="1">
      <alignment horizontal="center" vertical="center"/>
      <protection locked="0"/>
    </xf>
    <xf numFmtId="1" fontId="4" fillId="24" borderId="16" xfId="0" applyNumberFormat="1" applyFont="1" applyFill="1" applyBorder="1" applyAlignment="1" applyProtection="1">
      <alignment horizontal="center" vertical="center"/>
      <protection locked="0"/>
    </xf>
    <xf numFmtId="1" fontId="4" fillId="24" borderId="12" xfId="0" applyNumberFormat="1" applyFont="1" applyFill="1" applyBorder="1" applyAlignment="1" applyProtection="1">
      <alignment horizontal="center" vertical="center"/>
      <protection locked="0"/>
    </xf>
    <xf numFmtId="1" fontId="4" fillId="24" borderId="0" xfId="0" applyNumberFormat="1" applyFont="1" applyFill="1" applyBorder="1" applyAlignment="1" applyProtection="1">
      <alignment horizontal="center" vertical="center"/>
      <protection/>
    </xf>
    <xf numFmtId="173" fontId="5" fillId="32" borderId="0" xfId="0" applyNumberFormat="1" applyFont="1" applyFill="1" applyBorder="1" applyAlignment="1" applyProtection="1">
      <alignment horizontal="center" vertical="center"/>
      <protection locked="0"/>
    </xf>
    <xf numFmtId="0" fontId="16" fillId="24" borderId="17" xfId="0" applyFont="1" applyFill="1" applyBorder="1" applyAlignment="1" applyProtection="1">
      <alignment horizontal="right" vertical="center"/>
      <protection/>
    </xf>
    <xf numFmtId="0" fontId="0" fillId="0" borderId="0" xfId="0" applyFont="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1" fontId="5" fillId="0" borderId="15" xfId="0" applyNumberFormat="1" applyFont="1" applyFill="1" applyBorder="1" applyAlignment="1" applyProtection="1">
      <alignment horizontal="center" vertical="center"/>
      <protection/>
    </xf>
    <xf numFmtId="1" fontId="5" fillId="0" borderId="16" xfId="0" applyNumberFormat="1" applyFont="1" applyFill="1" applyBorder="1" applyAlignment="1" applyProtection="1">
      <alignment horizontal="center" vertical="center"/>
      <protection/>
    </xf>
    <xf numFmtId="1" fontId="5" fillId="0" borderId="12" xfId="0" applyNumberFormat="1" applyFont="1" applyFill="1" applyBorder="1" applyAlignment="1" applyProtection="1">
      <alignment horizontal="center" vertical="center"/>
      <protection/>
    </xf>
    <xf numFmtId="1" fontId="5" fillId="0" borderId="17" xfId="0" applyNumberFormat="1" applyFont="1" applyFill="1" applyBorder="1" applyAlignment="1" applyProtection="1">
      <alignment horizontal="center" vertical="center"/>
      <protection/>
    </xf>
    <xf numFmtId="1" fontId="5" fillId="0" borderId="0" xfId="0" applyNumberFormat="1" applyFont="1" applyFill="1" applyBorder="1" applyAlignment="1" applyProtection="1">
      <alignment horizontal="center" vertical="center"/>
      <protection/>
    </xf>
    <xf numFmtId="1" fontId="5" fillId="0" borderId="13" xfId="0" applyNumberFormat="1" applyFont="1" applyFill="1" applyBorder="1" applyAlignment="1" applyProtection="1">
      <alignment horizontal="center" vertical="center"/>
      <protection/>
    </xf>
    <xf numFmtId="1" fontId="5" fillId="0" borderId="20" xfId="0" applyNumberFormat="1" applyFont="1" applyFill="1" applyBorder="1" applyAlignment="1" applyProtection="1">
      <alignment horizontal="center" vertical="center"/>
      <protection/>
    </xf>
    <xf numFmtId="1" fontId="5" fillId="0" borderId="14" xfId="0" applyNumberFormat="1" applyFont="1" applyFill="1" applyBorder="1" applyAlignment="1" applyProtection="1">
      <alignment horizontal="center" vertical="center"/>
      <protection/>
    </xf>
    <xf numFmtId="1" fontId="5" fillId="0" borderId="21" xfId="0" applyNumberFormat="1" applyFont="1" applyFill="1" applyBorder="1" applyAlignment="1" applyProtection="1">
      <alignment horizontal="center" vertical="center"/>
      <protection/>
    </xf>
    <xf numFmtId="0" fontId="0" fillId="24" borderId="15" xfId="0" applyNumberFormat="1" applyFont="1" applyFill="1" applyBorder="1" applyAlignment="1" applyProtection="1" quotePrefix="1">
      <alignment vertical="center" wrapText="1" shrinkToFit="1"/>
      <protection locked="0"/>
    </xf>
    <xf numFmtId="0" fontId="0" fillId="0" borderId="16" xfId="0" applyFont="1" applyBorder="1" applyAlignment="1" applyProtection="1">
      <alignment wrapText="1"/>
      <protection locked="0"/>
    </xf>
    <xf numFmtId="0" fontId="0" fillId="0" borderId="12"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13" xfId="0" applyFont="1" applyBorder="1" applyAlignment="1" applyProtection="1">
      <alignment wrapText="1"/>
      <protection locked="0"/>
    </xf>
    <xf numFmtId="0" fontId="0" fillId="0" borderId="20" xfId="0" applyFont="1" applyBorder="1" applyAlignment="1" applyProtection="1">
      <alignment wrapText="1"/>
      <protection locked="0"/>
    </xf>
    <xf numFmtId="0" fontId="0" fillId="0" borderId="14" xfId="0" applyFont="1" applyBorder="1" applyAlignment="1" applyProtection="1">
      <alignment wrapText="1"/>
      <protection locked="0"/>
    </xf>
    <xf numFmtId="0" fontId="0" fillId="0" borderId="21" xfId="0" applyFont="1" applyBorder="1" applyAlignment="1" applyProtection="1">
      <alignment wrapText="1"/>
      <protection locked="0"/>
    </xf>
    <xf numFmtId="1" fontId="5" fillId="24" borderId="104" xfId="0" applyNumberFormat="1" applyFont="1" applyFill="1" applyBorder="1" applyAlignment="1" applyProtection="1">
      <alignment horizontal="center" vertical="center"/>
      <protection/>
    </xf>
    <xf numFmtId="0" fontId="8" fillId="24" borderId="0" xfId="0" applyFont="1" applyFill="1" applyBorder="1" applyAlignment="1" applyProtection="1">
      <alignment horizontal="center" wrapText="1"/>
      <protection/>
    </xf>
    <xf numFmtId="0" fontId="8" fillId="24" borderId="0" xfId="0" applyFont="1" applyFill="1" applyBorder="1" applyAlignment="1" applyProtection="1">
      <alignment horizontal="center"/>
      <protection/>
    </xf>
    <xf numFmtId="1" fontId="5" fillId="24" borderId="24" xfId="0" applyNumberFormat="1" applyFont="1" applyFill="1" applyBorder="1" applyAlignment="1" applyProtection="1">
      <alignment horizontal="center" vertical="center"/>
      <protection/>
    </xf>
    <xf numFmtId="1" fontId="5" fillId="24" borderId="19" xfId="0" applyNumberFormat="1" applyFont="1" applyFill="1" applyBorder="1" applyAlignment="1" applyProtection="1">
      <alignment horizontal="center" vertical="center"/>
      <protection/>
    </xf>
    <xf numFmtId="1" fontId="5" fillId="24" borderId="25" xfId="0" applyNumberFormat="1" applyFont="1" applyFill="1" applyBorder="1" applyAlignment="1" applyProtection="1">
      <alignment horizontal="center" vertical="center"/>
      <protection/>
    </xf>
    <xf numFmtId="1" fontId="5" fillId="24" borderId="10" xfId="0" applyNumberFormat="1" applyFont="1" applyFill="1" applyBorder="1" applyAlignment="1" applyProtection="1">
      <alignment horizontal="center" vertical="center"/>
      <protection/>
    </xf>
    <xf numFmtId="1" fontId="5" fillId="24" borderId="0" xfId="0" applyNumberFormat="1" applyFont="1" applyFill="1" applyBorder="1" applyAlignment="1" applyProtection="1">
      <alignment horizontal="center" vertical="center"/>
      <protection/>
    </xf>
    <xf numFmtId="1" fontId="5" fillId="24" borderId="11" xfId="0" applyNumberFormat="1" applyFont="1" applyFill="1" applyBorder="1" applyAlignment="1" applyProtection="1">
      <alignment horizontal="center" vertical="center"/>
      <protection/>
    </xf>
    <xf numFmtId="1" fontId="5" fillId="24" borderId="22" xfId="0" applyNumberFormat="1" applyFont="1" applyFill="1" applyBorder="1" applyAlignment="1" applyProtection="1">
      <alignment horizontal="center" vertical="center"/>
      <protection/>
    </xf>
    <xf numFmtId="1" fontId="5" fillId="24" borderId="18" xfId="0" applyNumberFormat="1" applyFont="1" applyFill="1" applyBorder="1" applyAlignment="1" applyProtection="1">
      <alignment horizontal="center" vertical="center"/>
      <protection/>
    </xf>
    <xf numFmtId="1" fontId="5" fillId="24" borderId="23"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right" vertical="center"/>
      <protection/>
    </xf>
    <xf numFmtId="0" fontId="0" fillId="24" borderId="0" xfId="0" applyFont="1" applyFill="1" applyBorder="1" applyAlignment="1" applyProtection="1">
      <alignment horizontal="right" vertical="center"/>
      <protection/>
    </xf>
    <xf numFmtId="0" fontId="0" fillId="24" borderId="0" xfId="0" applyFont="1" applyFill="1" applyBorder="1" applyAlignment="1" applyProtection="1">
      <alignment horizontal="center" vertical="center"/>
      <protection locked="0"/>
    </xf>
    <xf numFmtId="0" fontId="17" fillId="30" borderId="0" xfId="0" applyFont="1" applyFill="1" applyBorder="1" applyAlignment="1" applyProtection="1">
      <alignment horizontal="center" vertical="center"/>
      <protection/>
    </xf>
    <xf numFmtId="0" fontId="20" fillId="0" borderId="0" xfId="0" applyFont="1" applyAlignment="1">
      <alignment horizontal="center" vertical="center"/>
    </xf>
    <xf numFmtId="1" fontId="5" fillId="24" borderId="104" xfId="0" applyNumberFormat="1" applyFont="1" applyFill="1" applyBorder="1" applyAlignment="1" applyProtection="1">
      <alignment horizontal="center" vertical="center"/>
      <protection locked="0"/>
    </xf>
    <xf numFmtId="0" fontId="3" fillId="32" borderId="0" xfId="0" applyFont="1" applyFill="1" applyBorder="1" applyAlignment="1" applyProtection="1">
      <alignment horizontal="center" vertical="center"/>
      <protection locked="0"/>
    </xf>
    <xf numFmtId="173" fontId="3" fillId="31" borderId="0" xfId="0" applyNumberFormat="1" applyFont="1" applyFill="1" applyBorder="1" applyAlignment="1" applyProtection="1">
      <alignment horizontal="center" vertical="center"/>
      <protection/>
    </xf>
    <xf numFmtId="173" fontId="3" fillId="0" borderId="104" xfId="0" applyNumberFormat="1" applyFont="1" applyFill="1" applyBorder="1" applyAlignment="1" applyProtection="1">
      <alignment horizontal="center" vertical="center"/>
      <protection/>
    </xf>
    <xf numFmtId="0" fontId="9" fillId="30" borderId="104" xfId="0" applyFont="1" applyFill="1" applyBorder="1" applyAlignment="1" applyProtection="1">
      <alignment horizontal="center" vertical="center"/>
      <protection/>
    </xf>
    <xf numFmtId="0" fontId="9" fillId="30" borderId="122" xfId="0" applyFont="1" applyFill="1" applyBorder="1" applyAlignment="1" applyProtection="1">
      <alignment horizontal="center" vertical="center"/>
      <protection/>
    </xf>
    <xf numFmtId="0" fontId="4" fillId="25" borderId="15" xfId="0" applyNumberFormat="1" applyFont="1" applyFill="1" applyBorder="1" applyAlignment="1" applyProtection="1">
      <alignment horizontal="right" vertical="center"/>
      <protection locked="0"/>
    </xf>
    <xf numFmtId="0" fontId="0" fillId="25" borderId="16" xfId="0" applyFont="1" applyFill="1" applyBorder="1" applyAlignment="1" applyProtection="1">
      <alignment horizontal="right" vertical="center"/>
      <protection locked="0"/>
    </xf>
    <xf numFmtId="0" fontId="0" fillId="25" borderId="16" xfId="0" applyFont="1" applyFill="1" applyBorder="1" applyAlignment="1" applyProtection="1">
      <alignment vertical="center"/>
      <protection locked="0"/>
    </xf>
    <xf numFmtId="0" fontId="0" fillId="25" borderId="17" xfId="0" applyFont="1" applyFill="1" applyBorder="1" applyAlignment="1" applyProtection="1">
      <alignment horizontal="right" vertical="center"/>
      <protection locked="0"/>
    </xf>
    <xf numFmtId="0" fontId="0" fillId="25" borderId="0" xfId="0" applyFont="1" applyFill="1" applyBorder="1" applyAlignment="1" applyProtection="1">
      <alignment horizontal="right" vertical="center"/>
      <protection locked="0"/>
    </xf>
    <xf numFmtId="0" fontId="0" fillId="25" borderId="0" xfId="0" applyFont="1" applyFill="1" applyBorder="1" applyAlignment="1" applyProtection="1">
      <alignment vertical="center"/>
      <protection locked="0"/>
    </xf>
    <xf numFmtId="0" fontId="0" fillId="25" borderId="20" xfId="0" applyFont="1" applyFill="1" applyBorder="1" applyAlignment="1" applyProtection="1">
      <alignment horizontal="right" vertical="center"/>
      <protection locked="0"/>
    </xf>
    <xf numFmtId="0" fontId="0" fillId="25" borderId="14" xfId="0" applyFont="1" applyFill="1" applyBorder="1" applyAlignment="1" applyProtection="1">
      <alignment horizontal="right" vertical="center"/>
      <protection locked="0"/>
    </xf>
    <xf numFmtId="0" fontId="0" fillId="25" borderId="14" xfId="0" applyFont="1" applyFill="1" applyBorder="1" applyAlignment="1" applyProtection="1">
      <alignment vertical="center"/>
      <protection locked="0"/>
    </xf>
    <xf numFmtId="0" fontId="0" fillId="24" borderId="14" xfId="0" applyFont="1" applyFill="1" applyBorder="1" applyAlignment="1" applyProtection="1">
      <alignment vertical="center"/>
      <protection/>
    </xf>
    <xf numFmtId="0" fontId="0" fillId="0" borderId="14" xfId="0" applyFont="1" applyBorder="1" applyAlignment="1" applyProtection="1">
      <alignment vertical="center"/>
      <protection/>
    </xf>
    <xf numFmtId="0" fontId="0" fillId="24" borderId="22" xfId="0" applyFont="1" applyFill="1" applyBorder="1" applyAlignment="1" applyProtection="1">
      <alignment vertical="center"/>
      <protection/>
    </xf>
    <xf numFmtId="0" fontId="0" fillId="0" borderId="18" xfId="0" applyFont="1" applyBorder="1" applyAlignment="1" applyProtection="1">
      <alignment vertical="center"/>
      <protection/>
    </xf>
    <xf numFmtId="173" fontId="4" fillId="24" borderId="71" xfId="0" applyNumberFormat="1" applyFont="1" applyFill="1" applyBorder="1" applyAlignment="1" applyProtection="1">
      <alignment horizontal="center" vertical="center"/>
      <protection/>
    </xf>
    <xf numFmtId="173" fontId="0" fillId="25" borderId="71" xfId="0" applyNumberFormat="1" applyFont="1" applyFill="1" applyBorder="1" applyAlignment="1" applyProtection="1">
      <alignment horizontal="center" vertical="center"/>
      <protection/>
    </xf>
    <xf numFmtId="1" fontId="4" fillId="25" borderId="16" xfId="0" applyNumberFormat="1" applyFont="1" applyFill="1" applyBorder="1" applyAlignment="1" applyProtection="1">
      <alignment horizontal="center" vertical="center"/>
      <protection locked="0"/>
    </xf>
    <xf numFmtId="1" fontId="4" fillId="25" borderId="12" xfId="0" applyNumberFormat="1" applyFont="1" applyFill="1" applyBorder="1" applyAlignment="1" applyProtection="1">
      <alignment horizontal="center" vertical="center"/>
      <protection locked="0"/>
    </xf>
    <xf numFmtId="0" fontId="5" fillId="25" borderId="100" xfId="0" applyNumberFormat="1" applyFont="1" applyFill="1" applyBorder="1" applyAlignment="1" applyProtection="1">
      <alignment horizontal="center" vertical="center"/>
      <protection locked="0"/>
    </xf>
    <xf numFmtId="0" fontId="5" fillId="25" borderId="101" xfId="0" applyNumberFormat="1" applyFont="1" applyFill="1" applyBorder="1" applyAlignment="1" applyProtection="1">
      <alignment horizontal="center" vertical="center"/>
      <protection locked="0"/>
    </xf>
    <xf numFmtId="0" fontId="5" fillId="25" borderId="102" xfId="0" applyNumberFormat="1" applyFont="1" applyFill="1" applyBorder="1" applyAlignment="1" applyProtection="1">
      <alignment horizontal="center" vertical="center"/>
      <protection locked="0"/>
    </xf>
    <xf numFmtId="0" fontId="5" fillId="25" borderId="123" xfId="0" applyNumberFormat="1" applyFont="1" applyFill="1" applyBorder="1" applyAlignment="1" applyProtection="1">
      <alignment horizontal="center" vertical="center"/>
      <protection locked="0"/>
    </xf>
    <xf numFmtId="0" fontId="5" fillId="25" borderId="91" xfId="0" applyNumberFormat="1" applyFont="1" applyFill="1" applyBorder="1" applyAlignment="1" applyProtection="1">
      <alignment horizontal="center" vertical="center"/>
      <protection locked="0"/>
    </xf>
    <xf numFmtId="0" fontId="5" fillId="25" borderId="124" xfId="0" applyNumberFormat="1" applyFont="1" applyFill="1" applyBorder="1" applyAlignment="1" applyProtection="1">
      <alignment horizontal="center" vertical="center"/>
      <protection locked="0"/>
    </xf>
    <xf numFmtId="0" fontId="5" fillId="25" borderId="97" xfId="0" applyNumberFormat="1" applyFont="1" applyFill="1" applyBorder="1" applyAlignment="1" applyProtection="1">
      <alignment horizontal="center" vertical="center"/>
      <protection locked="0"/>
    </xf>
    <xf numFmtId="0" fontId="5" fillId="25" borderId="98" xfId="0" applyNumberFormat="1" applyFont="1" applyFill="1" applyBorder="1" applyAlignment="1" applyProtection="1">
      <alignment horizontal="center" vertical="center"/>
      <protection locked="0"/>
    </xf>
    <xf numFmtId="0" fontId="5" fillId="25" borderId="99" xfId="0" applyNumberFormat="1" applyFont="1" applyFill="1" applyBorder="1" applyAlignment="1" applyProtection="1">
      <alignment horizontal="center" vertical="center"/>
      <protection locked="0"/>
    </xf>
    <xf numFmtId="0" fontId="5" fillId="25" borderId="100" xfId="0" applyNumberFormat="1" applyFont="1" applyFill="1" applyBorder="1" applyAlignment="1" applyProtection="1">
      <alignment horizontal="center" vertical="center" shrinkToFit="1"/>
      <protection locked="0"/>
    </xf>
    <xf numFmtId="0" fontId="5" fillId="25" borderId="101" xfId="0" applyNumberFormat="1" applyFont="1" applyFill="1" applyBorder="1" applyAlignment="1" applyProtection="1">
      <alignment horizontal="center" vertical="center" shrinkToFit="1"/>
      <protection locked="0"/>
    </xf>
    <xf numFmtId="0" fontId="5" fillId="25" borderId="102" xfId="0" applyNumberFormat="1" applyFont="1" applyFill="1" applyBorder="1" applyAlignment="1" applyProtection="1">
      <alignment horizontal="center" vertical="center" shrinkToFit="1"/>
      <protection locked="0"/>
    </xf>
    <xf numFmtId="0" fontId="5" fillId="25" borderId="123" xfId="0" applyNumberFormat="1" applyFont="1" applyFill="1" applyBorder="1" applyAlignment="1" applyProtection="1">
      <alignment horizontal="center" vertical="center" shrinkToFit="1"/>
      <protection locked="0"/>
    </xf>
    <xf numFmtId="0" fontId="5" fillId="25" borderId="124" xfId="0" applyNumberFormat="1" applyFont="1" applyFill="1" applyBorder="1" applyAlignment="1" applyProtection="1">
      <alignment horizontal="center" vertical="center" shrinkToFit="1"/>
      <protection locked="0"/>
    </xf>
    <xf numFmtId="0" fontId="5" fillId="25" borderId="97" xfId="0" applyNumberFormat="1" applyFont="1" applyFill="1" applyBorder="1" applyAlignment="1" applyProtection="1">
      <alignment horizontal="center" vertical="center" shrinkToFit="1"/>
      <protection locked="0"/>
    </xf>
    <xf numFmtId="0" fontId="5" fillId="25" borderId="98" xfId="0" applyNumberFormat="1" applyFont="1" applyFill="1" applyBorder="1" applyAlignment="1" applyProtection="1">
      <alignment horizontal="center" vertical="center" shrinkToFit="1"/>
      <protection locked="0"/>
    </xf>
    <xf numFmtId="0" fontId="5" fillId="25" borderId="99" xfId="0" applyNumberFormat="1" applyFont="1" applyFill="1" applyBorder="1" applyAlignment="1" applyProtection="1">
      <alignment horizontal="center" vertical="center" shrinkToFit="1"/>
      <protection locked="0"/>
    </xf>
    <xf numFmtId="0" fontId="5" fillId="25" borderId="92" xfId="0" applyNumberFormat="1" applyFont="1" applyFill="1" applyBorder="1" applyAlignment="1" applyProtection="1">
      <alignment horizontal="center" vertical="center" shrinkToFit="1"/>
      <protection locked="0"/>
    </xf>
    <xf numFmtId="0" fontId="5" fillId="25" borderId="93" xfId="0" applyNumberFormat="1" applyFont="1" applyFill="1" applyBorder="1" applyAlignment="1" applyProtection="1">
      <alignment horizontal="center" vertical="center" shrinkToFit="1"/>
      <protection locked="0"/>
    </xf>
    <xf numFmtId="0" fontId="5" fillId="25" borderId="94" xfId="0" applyNumberFormat="1" applyFont="1" applyFill="1" applyBorder="1" applyAlignment="1" applyProtection="1">
      <alignment horizontal="center" vertical="center" shrinkToFit="1"/>
      <protection locked="0"/>
    </xf>
    <xf numFmtId="0" fontId="5" fillId="25" borderId="125" xfId="0" applyNumberFormat="1" applyFont="1" applyFill="1" applyBorder="1" applyAlignment="1" applyProtection="1">
      <alignment horizontal="center" vertical="center" shrinkToFit="1"/>
      <protection locked="0"/>
    </xf>
    <xf numFmtId="0" fontId="5" fillId="25" borderId="122" xfId="0" applyNumberFormat="1" applyFont="1" applyFill="1" applyBorder="1" applyAlignment="1" applyProtection="1">
      <alignment horizontal="center" vertical="center" shrinkToFit="1"/>
      <protection locked="0"/>
    </xf>
    <xf numFmtId="0" fontId="5" fillId="25" borderId="126" xfId="0" applyNumberFormat="1" applyFont="1" applyFill="1" applyBorder="1" applyAlignment="1" applyProtection="1">
      <alignment horizontal="center" vertical="center" shrinkToFit="1"/>
      <protection locked="0"/>
    </xf>
    <xf numFmtId="0" fontId="5" fillId="25" borderId="106" xfId="0" applyNumberFormat="1" applyFont="1" applyFill="1" applyBorder="1" applyAlignment="1" applyProtection="1">
      <alignment horizontal="center" vertical="center" shrinkToFit="1"/>
      <protection locked="0"/>
    </xf>
    <xf numFmtId="0" fontId="5" fillId="25" borderId="107" xfId="0" applyNumberFormat="1" applyFont="1" applyFill="1" applyBorder="1" applyAlignment="1" applyProtection="1">
      <alignment horizontal="center" vertical="center" shrinkToFit="1"/>
      <protection locked="0"/>
    </xf>
    <xf numFmtId="0" fontId="5" fillId="25" borderId="108" xfId="0" applyNumberFormat="1" applyFont="1" applyFill="1" applyBorder="1" applyAlignment="1" applyProtection="1">
      <alignment horizontal="center" vertical="center" shrinkToFit="1"/>
      <protection locked="0"/>
    </xf>
    <xf numFmtId="0" fontId="21" fillId="30" borderId="10" xfId="0" applyFont="1" applyFill="1" applyBorder="1" applyAlignment="1" applyProtection="1">
      <alignment horizontal="center" vertical="center"/>
      <protection/>
    </xf>
    <xf numFmtId="0" fontId="4" fillId="24" borderId="0" xfId="0" applyFont="1" applyFill="1" applyBorder="1" applyAlignment="1" applyProtection="1">
      <alignment horizontal="left" vertical="center"/>
      <protection/>
    </xf>
    <xf numFmtId="0" fontId="4" fillId="24" borderId="0" xfId="0" applyFont="1" applyFill="1" applyBorder="1" applyAlignment="1" applyProtection="1">
      <alignment vertical="center" shrinkToFit="1"/>
      <protection locked="0"/>
    </xf>
    <xf numFmtId="0" fontId="21" fillId="30" borderId="11" xfId="0" applyFont="1" applyFill="1" applyBorder="1" applyAlignment="1" applyProtection="1">
      <alignment horizontal="center" vertical="center"/>
      <protection/>
    </xf>
    <xf numFmtId="0" fontId="17" fillId="30" borderId="0" xfId="0" applyFont="1" applyFill="1" applyBorder="1" applyAlignment="1" applyProtection="1">
      <alignment horizontal="center" vertical="center" wrapText="1"/>
      <protection/>
    </xf>
    <xf numFmtId="0" fontId="25" fillId="24" borderId="0" xfId="0" applyFont="1" applyFill="1" applyBorder="1" applyAlignment="1" applyProtection="1">
      <alignment vertical="center"/>
      <protection locked="0"/>
    </xf>
    <xf numFmtId="0" fontId="25" fillId="24" borderId="72" xfId="0" applyFont="1" applyFill="1" applyBorder="1" applyAlignment="1" applyProtection="1">
      <alignment vertical="center"/>
      <protection locked="0"/>
    </xf>
    <xf numFmtId="0" fontId="20" fillId="24" borderId="0" xfId="0" applyFont="1" applyFill="1" applyBorder="1" applyAlignment="1" applyProtection="1">
      <alignment horizontal="right" vertical="center"/>
      <protection locked="0"/>
    </xf>
    <xf numFmtId="0" fontId="20" fillId="24" borderId="127" xfId="0" applyFont="1" applyFill="1" applyBorder="1" applyAlignment="1" applyProtection="1">
      <alignment horizontal="right" vertical="center"/>
      <protection locked="0"/>
    </xf>
    <xf numFmtId="0" fontId="21" fillId="30" borderId="0" xfId="0" applyFont="1" applyFill="1" applyBorder="1" applyAlignment="1" applyProtection="1">
      <alignment horizontal="center" vertical="center"/>
      <protection/>
    </xf>
    <xf numFmtId="0" fontId="21" fillId="30" borderId="19" xfId="0" applyFont="1" applyFill="1" applyBorder="1" applyAlignment="1" applyProtection="1">
      <alignment horizontal="center" vertical="center"/>
      <protection/>
    </xf>
    <xf numFmtId="0" fontId="21" fillId="30" borderId="25" xfId="0" applyFont="1" applyFill="1" applyBorder="1" applyAlignment="1" applyProtection="1">
      <alignment horizontal="center" vertical="center"/>
      <protection/>
    </xf>
    <xf numFmtId="173" fontId="5" fillId="25" borderId="92" xfId="0" applyNumberFormat="1" applyFont="1" applyFill="1" applyBorder="1" applyAlignment="1" applyProtection="1">
      <alignment horizontal="center" vertical="center"/>
      <protection locked="0"/>
    </xf>
    <xf numFmtId="0" fontId="0" fillId="25" borderId="16" xfId="0" applyFont="1" applyFill="1" applyBorder="1" applyAlignment="1" applyProtection="1">
      <alignment/>
      <protection locked="0"/>
    </xf>
    <xf numFmtId="0" fontId="0" fillId="25" borderId="12" xfId="0" applyFont="1" applyFill="1" applyBorder="1" applyAlignment="1" applyProtection="1">
      <alignment/>
      <protection locked="0"/>
    </xf>
    <xf numFmtId="0" fontId="0" fillId="25" borderId="17" xfId="0" applyFont="1" applyFill="1" applyBorder="1" applyAlignment="1" applyProtection="1">
      <alignment/>
      <protection locked="0"/>
    </xf>
    <xf numFmtId="0" fontId="0" fillId="25" borderId="0" xfId="0" applyFont="1" applyFill="1" applyBorder="1" applyAlignment="1" applyProtection="1">
      <alignment/>
      <protection locked="0"/>
    </xf>
    <xf numFmtId="0" fontId="0" fillId="25" borderId="13" xfId="0" applyFont="1" applyFill="1" applyBorder="1" applyAlignment="1" applyProtection="1">
      <alignment/>
      <protection locked="0"/>
    </xf>
    <xf numFmtId="0" fontId="0" fillId="25" borderId="20" xfId="0" applyFont="1" applyFill="1" applyBorder="1" applyAlignment="1" applyProtection="1">
      <alignment/>
      <protection locked="0"/>
    </xf>
    <xf numFmtId="0" fontId="0" fillId="25" borderId="14" xfId="0" applyFont="1" applyFill="1" applyBorder="1" applyAlignment="1" applyProtection="1">
      <alignment/>
      <protection locked="0"/>
    </xf>
    <xf numFmtId="0" fontId="0" fillId="25" borderId="21" xfId="0" applyFont="1" applyFill="1" applyBorder="1" applyAlignment="1" applyProtection="1">
      <alignment/>
      <protection locked="0"/>
    </xf>
    <xf numFmtId="0" fontId="5" fillId="25" borderId="12" xfId="0" applyNumberFormat="1" applyFont="1" applyFill="1" applyBorder="1" applyAlignment="1" applyProtection="1">
      <alignment horizontal="center" vertical="center"/>
      <protection locked="0"/>
    </xf>
    <xf numFmtId="0" fontId="5" fillId="25" borderId="13" xfId="0" applyNumberFormat="1" applyFont="1" applyFill="1" applyBorder="1" applyAlignment="1" applyProtection="1">
      <alignment horizontal="center" vertical="center"/>
      <protection locked="0"/>
    </xf>
    <xf numFmtId="0" fontId="5" fillId="25" borderId="21" xfId="0" applyNumberFormat="1" applyFont="1" applyFill="1" applyBorder="1" applyAlignment="1" applyProtection="1">
      <alignment horizontal="center" vertical="center"/>
      <protection locked="0"/>
    </xf>
    <xf numFmtId="0" fontId="18" fillId="24" borderId="0" xfId="0" applyFont="1" applyFill="1" applyBorder="1" applyAlignment="1" applyProtection="1">
      <alignment horizontal="center" vertical="center"/>
      <protection/>
    </xf>
    <xf numFmtId="0" fontId="18" fillId="24" borderId="19" xfId="0" applyFont="1" applyFill="1" applyBorder="1" applyAlignment="1" applyProtection="1">
      <alignment horizontal="center" vertical="center"/>
      <protection/>
    </xf>
    <xf numFmtId="0" fontId="21" fillId="30" borderId="24" xfId="0" applyFont="1" applyFill="1" applyBorder="1" applyAlignment="1" applyProtection="1">
      <alignment horizontal="center" vertical="center"/>
      <protection/>
    </xf>
    <xf numFmtId="0" fontId="34" fillId="24" borderId="41" xfId="0" applyFont="1" applyFill="1" applyBorder="1" applyAlignment="1" applyProtection="1">
      <alignment horizontal="center" vertical="center" wrapText="1"/>
      <protection/>
    </xf>
    <xf numFmtId="0" fontId="0" fillId="0" borderId="71" xfId="0" applyFont="1" applyBorder="1" applyAlignment="1">
      <alignment vertical="center" wrapText="1"/>
    </xf>
    <xf numFmtId="0" fontId="0" fillId="0" borderId="128" xfId="0" applyFont="1" applyBorder="1" applyAlignment="1">
      <alignment vertical="center" wrapText="1"/>
    </xf>
    <xf numFmtId="0" fontId="0" fillId="0" borderId="129" xfId="0" applyFont="1" applyBorder="1" applyAlignment="1">
      <alignment vertical="center" wrapText="1"/>
    </xf>
    <xf numFmtId="0" fontId="0" fillId="0" borderId="130" xfId="0" applyFont="1" applyBorder="1" applyAlignment="1">
      <alignment vertical="center" wrapText="1"/>
    </xf>
    <xf numFmtId="0" fontId="12" fillId="24" borderId="0" xfId="0" applyFont="1" applyFill="1" applyBorder="1" applyAlignment="1" applyProtection="1">
      <alignment horizontal="center" vertical="center"/>
      <protection/>
    </xf>
    <xf numFmtId="172" fontId="32" fillId="24" borderId="0" xfId="42" applyFont="1" applyFill="1" applyBorder="1" applyAlignment="1" applyProtection="1">
      <alignment horizontal="center" vertical="center"/>
      <protection/>
    </xf>
    <xf numFmtId="1" fontId="9" fillId="30" borderId="131" xfId="0" applyNumberFormat="1" applyFont="1" applyFill="1" applyBorder="1" applyAlignment="1" applyProtection="1">
      <alignment horizontal="center" vertical="center"/>
      <protection/>
    </xf>
    <xf numFmtId="1" fontId="9" fillId="30" borderId="127" xfId="0" applyNumberFormat="1" applyFont="1" applyFill="1" applyBorder="1" applyAlignment="1" applyProtection="1">
      <alignment horizontal="center" vertical="center"/>
      <protection/>
    </xf>
    <xf numFmtId="0" fontId="9" fillId="30" borderId="131" xfId="0" applyFont="1" applyFill="1" applyBorder="1" applyAlignment="1" applyProtection="1">
      <alignment horizontal="center" vertical="center"/>
      <protection/>
    </xf>
    <xf numFmtId="0" fontId="9" fillId="30" borderId="127" xfId="0" applyFont="1" applyFill="1" applyBorder="1" applyAlignment="1" applyProtection="1">
      <alignment horizontal="center" vertical="center"/>
      <protection/>
    </xf>
    <xf numFmtId="49" fontId="0" fillId="24" borderId="17" xfId="0" applyNumberFormat="1" applyFont="1" applyFill="1" applyBorder="1" applyAlignment="1" applyProtection="1">
      <alignment vertical="top" shrinkToFit="1"/>
      <protection locked="0"/>
    </xf>
    <xf numFmtId="49" fontId="0" fillId="24" borderId="0" xfId="0" applyNumberFormat="1" applyFont="1" applyFill="1" applyBorder="1" applyAlignment="1" applyProtection="1">
      <alignment vertical="top" shrinkToFit="1"/>
      <protection locked="0"/>
    </xf>
    <xf numFmtId="49" fontId="0" fillId="24" borderId="13" xfId="0" applyNumberFormat="1" applyFont="1" applyFill="1" applyBorder="1" applyAlignment="1" applyProtection="1">
      <alignment vertical="top" shrinkToFit="1"/>
      <protection locked="0"/>
    </xf>
    <xf numFmtId="0" fontId="3" fillId="24" borderId="109" xfId="0" applyNumberFormat="1" applyFont="1" applyFill="1" applyBorder="1" applyAlignment="1" applyProtection="1">
      <alignment horizontal="center" vertical="center"/>
      <protection/>
    </xf>
    <xf numFmtId="0" fontId="3" fillId="24" borderId="110" xfId="0" applyNumberFormat="1" applyFont="1" applyFill="1" applyBorder="1" applyAlignment="1" applyProtection="1">
      <alignment horizontal="center" vertical="center"/>
      <protection/>
    </xf>
    <xf numFmtId="0" fontId="3" fillId="24" borderId="111" xfId="0" applyNumberFormat="1" applyFont="1" applyFill="1" applyBorder="1" applyAlignment="1" applyProtection="1">
      <alignment horizontal="center" vertical="center"/>
      <protection/>
    </xf>
    <xf numFmtId="0" fontId="3" fillId="24" borderId="112" xfId="0" applyNumberFormat="1" applyFont="1" applyFill="1" applyBorder="1" applyAlignment="1" applyProtection="1">
      <alignment horizontal="center" vertical="center"/>
      <protection/>
    </xf>
    <xf numFmtId="0" fontId="3" fillId="24" borderId="104" xfId="0" applyNumberFormat="1" applyFont="1" applyFill="1" applyBorder="1" applyAlignment="1" applyProtection="1">
      <alignment horizontal="center" vertical="center"/>
      <protection/>
    </xf>
    <xf numFmtId="0" fontId="3" fillId="24" borderId="113" xfId="0" applyNumberFormat="1" applyFont="1" applyFill="1" applyBorder="1" applyAlignment="1" applyProtection="1">
      <alignment horizontal="center" vertical="center"/>
      <protection/>
    </xf>
    <xf numFmtId="0" fontId="3" fillId="24" borderId="114" xfId="0" applyNumberFormat="1" applyFont="1" applyFill="1" applyBorder="1" applyAlignment="1" applyProtection="1">
      <alignment horizontal="center" vertical="center"/>
      <protection/>
    </xf>
    <xf numFmtId="0" fontId="3" fillId="24" borderId="115" xfId="0" applyNumberFormat="1" applyFont="1" applyFill="1" applyBorder="1" applyAlignment="1" applyProtection="1">
      <alignment horizontal="center" vertical="center"/>
      <protection/>
    </xf>
    <xf numFmtId="0" fontId="3" fillId="24" borderId="116" xfId="0" applyNumberFormat="1" applyFont="1" applyFill="1" applyBorder="1" applyAlignment="1" applyProtection="1">
      <alignment horizontal="center" vertical="center"/>
      <protection/>
    </xf>
    <xf numFmtId="0" fontId="17" fillId="28" borderId="26" xfId="0" applyFont="1" applyFill="1" applyBorder="1" applyAlignment="1" applyProtection="1">
      <alignment horizontal="center" vertical="center" wrapText="1"/>
      <protection/>
    </xf>
    <xf numFmtId="0" fontId="11" fillId="26" borderId="26" xfId="0" applyFont="1" applyFill="1" applyBorder="1" applyAlignment="1" applyProtection="1">
      <alignment horizontal="center" vertical="center" wrapText="1"/>
      <protection/>
    </xf>
    <xf numFmtId="0" fontId="33" fillId="24" borderId="26" xfId="0" applyFont="1" applyFill="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45" xfId="0" applyFont="1" applyBorder="1" applyAlignment="1" applyProtection="1">
      <alignment horizontal="center" vertical="center" wrapText="1"/>
      <protection/>
    </xf>
    <xf numFmtId="0" fontId="0" fillId="0" borderId="46" xfId="0" applyFont="1" applyBorder="1" applyAlignment="1" applyProtection="1">
      <alignment horizontal="center" vertical="center" wrapText="1"/>
      <protection/>
    </xf>
    <xf numFmtId="0" fontId="0" fillId="0" borderId="47" xfId="0" applyFont="1" applyBorder="1" applyAlignment="1" applyProtection="1">
      <alignment horizontal="center" vertical="center" wrapText="1"/>
      <protection/>
    </xf>
    <xf numFmtId="0" fontId="0" fillId="24" borderId="14" xfId="0" applyFont="1" applyFill="1" applyBorder="1" applyAlignment="1" applyProtection="1">
      <alignment horizontal="center" vertical="center"/>
      <protection/>
    </xf>
    <xf numFmtId="0" fontId="33" fillId="24" borderId="132" xfId="0" applyFont="1" applyFill="1" applyBorder="1" applyAlignment="1" applyProtection="1">
      <alignment horizontal="center" vertical="center" wrapText="1"/>
      <protection/>
    </xf>
    <xf numFmtId="0" fontId="33" fillId="24" borderId="71" xfId="0" applyFont="1" applyFill="1" applyBorder="1" applyAlignment="1" applyProtection="1">
      <alignment horizontal="center" vertical="center" wrapText="1"/>
      <protection/>
    </xf>
    <xf numFmtId="0" fontId="33" fillId="24" borderId="128" xfId="0" applyFont="1" applyFill="1" applyBorder="1" applyAlignment="1" applyProtection="1">
      <alignment horizontal="center" vertical="center" wrapText="1"/>
      <protection/>
    </xf>
    <xf numFmtId="0" fontId="33" fillId="24" borderId="120" xfId="0" applyFont="1" applyFill="1" applyBorder="1" applyAlignment="1" applyProtection="1">
      <alignment horizontal="center" vertical="center" wrapText="1"/>
      <protection/>
    </xf>
    <xf numFmtId="0" fontId="33" fillId="24" borderId="14" xfId="0" applyFont="1" applyFill="1" applyBorder="1" applyAlignment="1" applyProtection="1">
      <alignment horizontal="center" vertical="center" wrapText="1"/>
      <protection/>
    </xf>
    <xf numFmtId="0" fontId="33" fillId="24" borderId="130" xfId="0" applyFont="1" applyFill="1" applyBorder="1" applyAlignment="1" applyProtection="1">
      <alignment horizontal="center" vertical="center" wrapText="1"/>
      <protection/>
    </xf>
    <xf numFmtId="0" fontId="9" fillId="30" borderId="133" xfId="0" applyFont="1" applyFill="1" applyBorder="1" applyAlignment="1" applyProtection="1">
      <alignment horizontal="center" vertical="center"/>
      <protection/>
    </xf>
    <xf numFmtId="0" fontId="9" fillId="30" borderId="134" xfId="0" applyFont="1" applyFill="1" applyBorder="1" applyAlignment="1" applyProtection="1">
      <alignment horizontal="center" vertical="center"/>
      <protection/>
    </xf>
    <xf numFmtId="0" fontId="0" fillId="24" borderId="0" xfId="0" applyFont="1" applyFill="1" applyBorder="1" applyAlignment="1" applyProtection="1">
      <alignment horizontal="left" vertical="center"/>
      <protection locked="0"/>
    </xf>
    <xf numFmtId="49" fontId="0" fillId="0" borderId="0" xfId="0" applyNumberFormat="1" applyFont="1" applyBorder="1" applyAlignment="1" applyProtection="1">
      <alignment vertical="center" shrinkToFit="1"/>
      <protection locked="0"/>
    </xf>
    <xf numFmtId="49" fontId="3" fillId="24" borderId="14" xfId="0" applyNumberFormat="1" applyFont="1" applyFill="1" applyBorder="1" applyAlignment="1" applyProtection="1">
      <alignment horizontal="left" vertical="center" shrinkToFit="1"/>
      <protection locked="0"/>
    </xf>
    <xf numFmtId="49" fontId="0" fillId="0" borderId="14" xfId="0" applyNumberFormat="1" applyFont="1" applyBorder="1" applyAlignment="1" applyProtection="1">
      <alignment vertical="center" shrinkToFit="1"/>
      <protection locked="0"/>
    </xf>
    <xf numFmtId="0" fontId="11" fillId="30" borderId="135" xfId="0" applyFont="1" applyFill="1" applyBorder="1" applyAlignment="1" applyProtection="1">
      <alignment horizontal="center" vertical="center" textRotation="90"/>
      <protection/>
    </xf>
    <xf numFmtId="0" fontId="11" fillId="30" borderId="131" xfId="0" applyFont="1" applyFill="1" applyBorder="1" applyAlignment="1" applyProtection="1">
      <alignment horizontal="center" vertical="center" textRotation="90"/>
      <protection/>
    </xf>
    <xf numFmtId="0" fontId="11" fillId="30" borderId="136" xfId="0" applyFont="1" applyFill="1" applyBorder="1" applyAlignment="1" applyProtection="1">
      <alignment horizontal="center" vertical="center" textRotation="90"/>
      <protection/>
    </xf>
    <xf numFmtId="0" fontId="11" fillId="30" borderId="127" xfId="0" applyFont="1" applyFill="1" applyBorder="1" applyAlignment="1" applyProtection="1">
      <alignment horizontal="center" vertical="center" textRotation="90"/>
      <protection/>
    </xf>
    <xf numFmtId="0" fontId="11" fillId="30" borderId="20" xfId="0" applyFont="1" applyFill="1" applyBorder="1" applyAlignment="1" applyProtection="1">
      <alignment horizontal="center" vertical="center" textRotation="90"/>
      <protection/>
    </xf>
    <xf numFmtId="0" fontId="11" fillId="30" borderId="14" xfId="0" applyFont="1" applyFill="1" applyBorder="1" applyAlignment="1" applyProtection="1">
      <alignment horizontal="center" vertical="center" textRotation="90"/>
      <protection/>
    </xf>
    <xf numFmtId="0" fontId="0" fillId="24" borderId="15" xfId="0" applyFont="1" applyFill="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3" fillId="24" borderId="104" xfId="0" applyFont="1" applyFill="1" applyBorder="1" applyAlignment="1" applyProtection="1">
      <alignment horizontal="center" vertical="center"/>
      <protection locked="0"/>
    </xf>
    <xf numFmtId="0" fontId="18" fillId="24" borderId="0" xfId="0" applyFont="1" applyFill="1" applyBorder="1" applyAlignment="1" applyProtection="1">
      <alignment horizontal="left" vertical="center" wrapText="1"/>
      <protection/>
    </xf>
    <xf numFmtId="0" fontId="18"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3" fillId="25" borderId="104"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12" fillId="24" borderId="10" xfId="0" applyFont="1" applyFill="1" applyBorder="1" applyAlignment="1" applyProtection="1">
      <alignment horizontal="center" vertical="center"/>
      <protection/>
    </xf>
    <xf numFmtId="0" fontId="3" fillId="0" borderId="104" xfId="0" applyNumberFormat="1" applyFont="1" applyFill="1" applyBorder="1" applyAlignment="1" applyProtection="1">
      <alignment horizontal="center" vertical="center"/>
      <protection/>
    </xf>
    <xf numFmtId="0" fontId="13" fillId="24" borderId="0" xfId="0" applyFont="1" applyFill="1" applyBorder="1" applyAlignment="1" applyProtection="1">
      <alignment horizontal="right" vertical="center"/>
      <protection/>
    </xf>
    <xf numFmtId="0" fontId="5" fillId="24" borderId="16"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7" xfId="0" applyFont="1" applyFill="1" applyBorder="1" applyAlignment="1" applyProtection="1">
      <alignment horizontal="center" vertical="center"/>
      <protection locked="0"/>
    </xf>
    <xf numFmtId="0" fontId="5" fillId="24" borderId="0" xfId="0" applyFont="1" applyFill="1" applyBorder="1" applyAlignment="1" applyProtection="1">
      <alignment horizontal="center" vertical="center"/>
      <protection locked="0"/>
    </xf>
    <xf numFmtId="0" fontId="5" fillId="24" borderId="13" xfId="0" applyFont="1" applyFill="1" applyBorder="1" applyAlignment="1" applyProtection="1">
      <alignment horizontal="center" vertical="center"/>
      <protection locked="0"/>
    </xf>
    <xf numFmtId="0" fontId="5" fillId="24" borderId="20" xfId="0" applyFont="1" applyFill="1" applyBorder="1" applyAlignment="1" applyProtection="1">
      <alignment horizontal="center" vertical="center"/>
      <protection locked="0"/>
    </xf>
    <xf numFmtId="0" fontId="5" fillId="24" borderId="14" xfId="0" applyFont="1" applyFill="1" applyBorder="1" applyAlignment="1" applyProtection="1">
      <alignment horizontal="center" vertical="center"/>
      <protection locked="0"/>
    </xf>
    <xf numFmtId="0" fontId="5" fillId="24" borderId="21" xfId="0" applyFont="1" applyFill="1" applyBorder="1" applyAlignment="1" applyProtection="1">
      <alignment horizontal="center" vertical="center"/>
      <protection locked="0"/>
    </xf>
    <xf numFmtId="0" fontId="3" fillId="24" borderId="100" xfId="0" applyNumberFormat="1" applyFont="1" applyFill="1" applyBorder="1" applyAlignment="1" applyProtection="1">
      <alignment horizontal="center" vertical="center"/>
      <protection/>
    </xf>
    <xf numFmtId="0" fontId="3" fillId="24" borderId="101" xfId="0" applyNumberFormat="1" applyFont="1" applyFill="1" applyBorder="1" applyAlignment="1" applyProtection="1">
      <alignment horizontal="center" vertical="center"/>
      <protection/>
    </xf>
    <xf numFmtId="0" fontId="3" fillId="24" borderId="102" xfId="0" applyNumberFormat="1" applyFont="1" applyFill="1" applyBorder="1" applyAlignment="1" applyProtection="1">
      <alignment horizontal="center" vertical="center"/>
      <protection/>
    </xf>
    <xf numFmtId="0" fontId="3" fillId="24" borderId="103" xfId="0" applyNumberFormat="1" applyFont="1" applyFill="1" applyBorder="1" applyAlignment="1" applyProtection="1">
      <alignment horizontal="center" vertical="center"/>
      <protection/>
    </xf>
    <xf numFmtId="0" fontId="3" fillId="24" borderId="105" xfId="0" applyNumberFormat="1" applyFont="1" applyFill="1" applyBorder="1" applyAlignment="1" applyProtection="1">
      <alignment horizontal="center" vertical="center"/>
      <protection/>
    </xf>
    <xf numFmtId="0" fontId="3" fillId="24" borderId="106" xfId="0" applyNumberFormat="1" applyFont="1" applyFill="1" applyBorder="1" applyAlignment="1" applyProtection="1">
      <alignment horizontal="center" vertical="center"/>
      <protection/>
    </xf>
    <xf numFmtId="0" fontId="3" fillId="24" borderId="107" xfId="0" applyNumberFormat="1" applyFont="1" applyFill="1" applyBorder="1" applyAlignment="1" applyProtection="1">
      <alignment horizontal="center" vertical="center"/>
      <protection/>
    </xf>
    <xf numFmtId="0" fontId="3" fillId="24" borderId="108" xfId="0" applyNumberFormat="1" applyFont="1" applyFill="1" applyBorder="1" applyAlignment="1" applyProtection="1">
      <alignment horizontal="center" vertical="center"/>
      <protection/>
    </xf>
    <xf numFmtId="173" fontId="5" fillId="0" borderId="104" xfId="0" applyNumberFormat="1" applyFont="1" applyFill="1" applyBorder="1" applyAlignment="1" applyProtection="1">
      <alignment horizontal="center" vertical="center"/>
      <protection/>
    </xf>
    <xf numFmtId="49" fontId="0" fillId="0" borderId="0" xfId="0" applyNumberFormat="1" applyFont="1" applyAlignment="1" applyProtection="1">
      <alignment horizontal="left" vertical="center"/>
      <protection locked="0"/>
    </xf>
    <xf numFmtId="49" fontId="0" fillId="0" borderId="14" xfId="0" applyNumberFormat="1" applyFont="1" applyBorder="1" applyAlignment="1" applyProtection="1">
      <alignment horizontal="left" vertical="center"/>
      <protection locked="0"/>
    </xf>
    <xf numFmtId="0" fontId="0" fillId="24" borderId="19" xfId="0" applyFont="1" applyFill="1" applyBorder="1" applyAlignment="1" applyProtection="1">
      <alignment vertical="center"/>
      <protection/>
    </xf>
    <xf numFmtId="0" fontId="0" fillId="24" borderId="0" xfId="0" applyFont="1" applyFill="1" applyBorder="1" applyAlignment="1" applyProtection="1">
      <alignment horizontal="right"/>
      <protection/>
    </xf>
    <xf numFmtId="0" fontId="3" fillId="24" borderId="0" xfId="0" applyNumberFormat="1" applyFont="1" applyFill="1" applyBorder="1" applyAlignment="1" applyProtection="1">
      <alignment horizontal="center" vertical="center"/>
      <protection/>
    </xf>
    <xf numFmtId="0" fontId="3" fillId="24" borderId="18" xfId="0" applyNumberFormat="1" applyFont="1" applyFill="1" applyBorder="1" applyAlignment="1" applyProtection="1">
      <alignment horizontal="center" vertical="center"/>
      <protection/>
    </xf>
    <xf numFmtId="49" fontId="3" fillId="24" borderId="0" xfId="0" applyNumberFormat="1" applyFont="1" applyFill="1" applyBorder="1" applyAlignment="1" applyProtection="1">
      <alignment horizontal="center" vertical="center" shrinkToFit="1"/>
      <protection locked="0"/>
    </xf>
    <xf numFmtId="49" fontId="3" fillId="24" borderId="1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vertical="center"/>
      <protection/>
    </xf>
    <xf numFmtId="1" fontId="3" fillId="24" borderId="137" xfId="0" applyNumberFormat="1" applyFont="1" applyFill="1" applyBorder="1" applyAlignment="1" applyProtection="1">
      <alignment horizontal="center" vertical="center" shrinkToFit="1"/>
      <protection locked="0"/>
    </xf>
    <xf numFmtId="1" fontId="3" fillId="24" borderId="138" xfId="0" applyNumberFormat="1" applyFont="1" applyFill="1" applyBorder="1" applyAlignment="1" applyProtection="1">
      <alignment horizontal="center" vertical="center" shrinkToFit="1"/>
      <protection locked="0"/>
    </xf>
    <xf numFmtId="1" fontId="3" fillId="24" borderId="139" xfId="0" applyNumberFormat="1" applyFont="1" applyFill="1" applyBorder="1" applyAlignment="1" applyProtection="1">
      <alignment horizontal="center" vertical="center" shrinkToFit="1"/>
      <protection locked="0"/>
    </xf>
    <xf numFmtId="1" fontId="3" fillId="24" borderId="74" xfId="0" applyNumberFormat="1" applyFont="1" applyFill="1" applyBorder="1" applyAlignment="1" applyProtection="1">
      <alignment horizontal="center" vertical="center" shrinkToFit="1"/>
      <protection locked="0"/>
    </xf>
    <xf numFmtId="0" fontId="0" fillId="24" borderId="0" xfId="0" applyFont="1" applyFill="1" applyBorder="1" applyAlignment="1" applyProtection="1">
      <alignment horizontal="center"/>
      <protection/>
    </xf>
    <xf numFmtId="0" fontId="0" fillId="0" borderId="0" xfId="0" applyFont="1" applyBorder="1" applyAlignment="1">
      <alignment/>
    </xf>
    <xf numFmtId="0" fontId="31"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protection/>
    </xf>
    <xf numFmtId="173" fontId="3" fillId="0" borderId="100" xfId="0" applyNumberFormat="1" applyFont="1" applyFill="1" applyBorder="1" applyAlignment="1" applyProtection="1">
      <alignment horizontal="center" vertical="center"/>
      <protection/>
    </xf>
    <xf numFmtId="173" fontId="3" fillId="0" borderId="101" xfId="0" applyNumberFormat="1" applyFont="1" applyFill="1" applyBorder="1" applyAlignment="1" applyProtection="1">
      <alignment horizontal="center" vertical="center"/>
      <protection/>
    </xf>
    <xf numFmtId="173" fontId="3" fillId="0" borderId="102" xfId="0" applyNumberFormat="1" applyFont="1" applyFill="1" applyBorder="1" applyAlignment="1" applyProtection="1">
      <alignment horizontal="center" vertical="center"/>
      <protection/>
    </xf>
    <xf numFmtId="173" fontId="3" fillId="0" borderId="103" xfId="0" applyNumberFormat="1" applyFont="1" applyFill="1" applyBorder="1" applyAlignment="1" applyProtection="1">
      <alignment horizontal="center" vertical="center"/>
      <protection/>
    </xf>
    <xf numFmtId="173" fontId="3" fillId="0" borderId="105" xfId="0" applyNumberFormat="1" applyFont="1" applyFill="1" applyBorder="1" applyAlignment="1" applyProtection="1">
      <alignment horizontal="center" vertical="center"/>
      <protection/>
    </xf>
    <xf numFmtId="173" fontId="3" fillId="0" borderId="106" xfId="0" applyNumberFormat="1" applyFont="1" applyFill="1" applyBorder="1" applyAlignment="1" applyProtection="1">
      <alignment horizontal="center" vertical="center"/>
      <protection/>
    </xf>
    <xf numFmtId="173" fontId="3" fillId="0" borderId="107" xfId="0" applyNumberFormat="1" applyFont="1" applyFill="1" applyBorder="1" applyAlignment="1" applyProtection="1">
      <alignment horizontal="center" vertical="center"/>
      <protection/>
    </xf>
    <xf numFmtId="173" fontId="3" fillId="0" borderId="108" xfId="0" applyNumberFormat="1" applyFont="1" applyFill="1" applyBorder="1" applyAlignment="1" applyProtection="1">
      <alignment horizontal="center" vertical="center"/>
      <protection/>
    </xf>
    <xf numFmtId="0" fontId="5" fillId="0" borderId="104" xfId="0" applyFont="1" applyFill="1" applyBorder="1" applyAlignment="1" applyProtection="1">
      <alignment horizontal="center" vertical="center"/>
      <protection/>
    </xf>
    <xf numFmtId="0" fontId="3" fillId="0" borderId="100" xfId="0" applyNumberFormat="1" applyFont="1" applyFill="1" applyBorder="1" applyAlignment="1" applyProtection="1">
      <alignment horizontal="center" vertical="center"/>
      <protection/>
    </xf>
    <xf numFmtId="0" fontId="3" fillId="0" borderId="101" xfId="0" applyNumberFormat="1" applyFont="1" applyFill="1" applyBorder="1" applyAlignment="1" applyProtection="1">
      <alignment horizontal="center" vertical="center"/>
      <protection/>
    </xf>
    <xf numFmtId="0" fontId="3" fillId="0" borderId="102" xfId="0" applyNumberFormat="1" applyFont="1" applyFill="1" applyBorder="1" applyAlignment="1" applyProtection="1">
      <alignment horizontal="center" vertical="center"/>
      <protection/>
    </xf>
    <xf numFmtId="0" fontId="3" fillId="0" borderId="103" xfId="0" applyNumberFormat="1" applyFont="1" applyFill="1" applyBorder="1" applyAlignment="1" applyProtection="1">
      <alignment horizontal="center" vertical="center"/>
      <protection/>
    </xf>
    <xf numFmtId="0" fontId="3" fillId="0" borderId="105" xfId="0" applyNumberFormat="1" applyFont="1" applyFill="1" applyBorder="1" applyAlignment="1" applyProtection="1">
      <alignment horizontal="center" vertical="center"/>
      <protection/>
    </xf>
    <xf numFmtId="0" fontId="3" fillId="0" borderId="106" xfId="0" applyNumberFormat="1" applyFont="1" applyFill="1" applyBorder="1" applyAlignment="1" applyProtection="1">
      <alignment horizontal="center" vertical="center"/>
      <protection/>
    </xf>
    <xf numFmtId="0" fontId="3" fillId="0" borderId="107" xfId="0" applyNumberFormat="1" applyFont="1" applyFill="1" applyBorder="1" applyAlignment="1" applyProtection="1">
      <alignment horizontal="center" vertical="center"/>
      <protection/>
    </xf>
    <xf numFmtId="0" fontId="3" fillId="0" borderId="108" xfId="0" applyNumberFormat="1" applyFont="1" applyFill="1" applyBorder="1" applyAlignment="1" applyProtection="1">
      <alignment horizontal="center" vertical="center"/>
      <protection/>
    </xf>
    <xf numFmtId="0" fontId="8" fillId="24" borderId="0" xfId="0" applyFont="1" applyFill="1" applyBorder="1" applyAlignment="1" applyProtection="1">
      <alignment horizontal="center" vertical="top" wrapText="1"/>
      <protection/>
    </xf>
    <xf numFmtId="1" fontId="5" fillId="25" borderId="15" xfId="0" applyNumberFormat="1" applyFont="1" applyFill="1" applyBorder="1" applyAlignment="1" applyProtection="1">
      <alignment horizontal="center" vertical="center"/>
      <protection/>
    </xf>
    <xf numFmtId="1" fontId="5" fillId="25" borderId="16" xfId="0" applyNumberFormat="1" applyFont="1" applyFill="1" applyBorder="1" applyAlignment="1" applyProtection="1">
      <alignment horizontal="center" vertical="center"/>
      <protection/>
    </xf>
    <xf numFmtId="1" fontId="5" fillId="25" borderId="12" xfId="0" applyNumberFormat="1" applyFont="1" applyFill="1" applyBorder="1" applyAlignment="1" applyProtection="1">
      <alignment horizontal="center" vertical="center"/>
      <protection/>
    </xf>
    <xf numFmtId="1" fontId="5" fillId="25" borderId="17" xfId="0" applyNumberFormat="1" applyFont="1" applyFill="1" applyBorder="1" applyAlignment="1" applyProtection="1">
      <alignment horizontal="center" vertical="center"/>
      <protection/>
    </xf>
    <xf numFmtId="1" fontId="5" fillId="25" borderId="0" xfId="0" applyNumberFormat="1" applyFont="1" applyFill="1" applyBorder="1" applyAlignment="1" applyProtection="1">
      <alignment horizontal="center" vertical="center"/>
      <protection/>
    </xf>
    <xf numFmtId="1" fontId="5" fillId="25" borderId="13" xfId="0" applyNumberFormat="1" applyFont="1" applyFill="1" applyBorder="1" applyAlignment="1" applyProtection="1">
      <alignment horizontal="center" vertical="center"/>
      <protection/>
    </xf>
    <xf numFmtId="1" fontId="5" fillId="25" borderId="20" xfId="0" applyNumberFormat="1" applyFont="1" applyFill="1" applyBorder="1" applyAlignment="1" applyProtection="1">
      <alignment horizontal="center" vertical="center"/>
      <protection/>
    </xf>
    <xf numFmtId="1" fontId="5" fillId="25" borderId="14" xfId="0" applyNumberFormat="1" applyFont="1" applyFill="1" applyBorder="1" applyAlignment="1" applyProtection="1">
      <alignment horizontal="center" vertical="center"/>
      <protection/>
    </xf>
    <xf numFmtId="1" fontId="5" fillId="25" borderId="21" xfId="0" applyNumberFormat="1" applyFont="1" applyFill="1" applyBorder="1" applyAlignment="1" applyProtection="1">
      <alignment horizontal="center" vertical="center"/>
      <protection/>
    </xf>
    <xf numFmtId="0" fontId="5" fillId="24" borderId="15" xfId="0" applyFont="1" applyFill="1" applyBorder="1" applyAlignment="1" applyProtection="1">
      <alignment horizontal="center" vertical="center" wrapText="1"/>
      <protection locked="0"/>
    </xf>
    <xf numFmtId="0" fontId="5" fillId="24" borderId="16" xfId="0" applyFont="1" applyFill="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5" fillId="24" borderId="17"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5" fillId="24" borderId="20" xfId="0" applyFont="1" applyFill="1" applyBorder="1" applyAlignment="1" applyProtection="1">
      <alignment horizontal="center" vertical="center" wrapText="1"/>
      <protection locked="0"/>
    </xf>
    <xf numFmtId="0" fontId="5" fillId="24"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31" fillId="24" borderId="0" xfId="0" applyFont="1" applyFill="1" applyBorder="1" applyAlignment="1" applyProtection="1">
      <alignment horizontal="right" vertical="center"/>
      <protection/>
    </xf>
    <xf numFmtId="0" fontId="9" fillId="30" borderId="0" xfId="0" applyFont="1" applyFill="1" applyBorder="1" applyAlignment="1" applyProtection="1">
      <alignment horizontal="center" vertical="center" shrinkToFit="1"/>
      <protection/>
    </xf>
    <xf numFmtId="1" fontId="5" fillId="25" borderId="15" xfId="0" applyNumberFormat="1" applyFont="1" applyFill="1" applyBorder="1" applyAlignment="1" applyProtection="1">
      <alignment horizontal="center" vertical="center"/>
      <protection locked="0"/>
    </xf>
    <xf numFmtId="1" fontId="5" fillId="25" borderId="16" xfId="0" applyNumberFormat="1" applyFont="1" applyFill="1" applyBorder="1" applyAlignment="1" applyProtection="1">
      <alignment horizontal="center" vertical="center"/>
      <protection locked="0"/>
    </xf>
    <xf numFmtId="1" fontId="5" fillId="25" borderId="12" xfId="0" applyNumberFormat="1" applyFont="1" applyFill="1" applyBorder="1" applyAlignment="1" applyProtection="1">
      <alignment horizontal="center" vertical="center"/>
      <protection locked="0"/>
    </xf>
    <xf numFmtId="1" fontId="5" fillId="25" borderId="17" xfId="0" applyNumberFormat="1" applyFont="1" applyFill="1" applyBorder="1" applyAlignment="1" applyProtection="1">
      <alignment horizontal="center" vertical="center"/>
      <protection locked="0"/>
    </xf>
    <xf numFmtId="1" fontId="5" fillId="25" borderId="0" xfId="0" applyNumberFormat="1" applyFont="1" applyFill="1" applyBorder="1" applyAlignment="1" applyProtection="1">
      <alignment horizontal="center" vertical="center"/>
      <protection locked="0"/>
    </xf>
    <xf numFmtId="1" fontId="5" fillId="25" borderId="13" xfId="0" applyNumberFormat="1" applyFont="1" applyFill="1" applyBorder="1" applyAlignment="1" applyProtection="1">
      <alignment horizontal="center" vertical="center"/>
      <protection locked="0"/>
    </xf>
    <xf numFmtId="1" fontId="5" fillId="25" borderId="20" xfId="0" applyNumberFormat="1" applyFont="1" applyFill="1" applyBorder="1" applyAlignment="1" applyProtection="1">
      <alignment horizontal="center" vertical="center"/>
      <protection locked="0"/>
    </xf>
    <xf numFmtId="1" fontId="5" fillId="25" borderId="14" xfId="0" applyNumberFormat="1" applyFont="1" applyFill="1" applyBorder="1" applyAlignment="1" applyProtection="1">
      <alignment horizontal="center" vertical="center"/>
      <protection locked="0"/>
    </xf>
    <xf numFmtId="1" fontId="5" fillId="25" borderId="21" xfId="0" applyNumberFormat="1" applyFont="1" applyFill="1" applyBorder="1" applyAlignment="1" applyProtection="1">
      <alignment horizontal="center" vertical="center"/>
      <protection locked="0"/>
    </xf>
    <xf numFmtId="0" fontId="7" fillId="24" borderId="0" xfId="0" applyFont="1" applyFill="1" applyBorder="1" applyAlignment="1" applyProtection="1">
      <alignment horizontal="center" wrapText="1"/>
      <protection/>
    </xf>
    <xf numFmtId="0" fontId="5" fillId="25" borderId="16" xfId="0" applyNumberFormat="1" applyFont="1" applyFill="1" applyBorder="1" applyAlignment="1" applyProtection="1">
      <alignment horizontal="center" vertical="center"/>
      <protection/>
    </xf>
    <xf numFmtId="0" fontId="5" fillId="25" borderId="12" xfId="0" applyNumberFormat="1" applyFont="1" applyFill="1" applyBorder="1" applyAlignment="1" applyProtection="1">
      <alignment horizontal="center" vertical="center"/>
      <protection/>
    </xf>
    <xf numFmtId="0" fontId="5" fillId="25" borderId="13" xfId="0" applyNumberFormat="1" applyFont="1" applyFill="1" applyBorder="1" applyAlignment="1" applyProtection="1">
      <alignment horizontal="center" vertical="center"/>
      <protection/>
    </xf>
    <xf numFmtId="0" fontId="5" fillId="25" borderId="21" xfId="0" applyNumberFormat="1" applyFont="1" applyFill="1" applyBorder="1" applyAlignment="1" applyProtection="1">
      <alignment horizontal="center" vertical="center"/>
      <protection/>
    </xf>
    <xf numFmtId="0" fontId="0" fillId="24" borderId="13" xfId="0" applyFont="1" applyFill="1" applyBorder="1" applyAlignment="1" applyProtection="1">
      <alignment vertical="center"/>
      <protection/>
    </xf>
    <xf numFmtId="0" fontId="6" fillId="24" borderId="0" xfId="0" applyFont="1" applyFill="1" applyBorder="1" applyAlignment="1" applyProtection="1">
      <alignment horizontal="center" vertical="center" wrapText="1"/>
      <protection/>
    </xf>
    <xf numFmtId="0" fontId="12" fillId="24" borderId="0" xfId="0" applyFont="1" applyFill="1" applyBorder="1" applyAlignment="1" applyProtection="1">
      <alignment horizontal="center" vertical="center" wrapText="1"/>
      <protection/>
    </xf>
    <xf numFmtId="0" fontId="12" fillId="24" borderId="14" xfId="0" applyFont="1" applyFill="1" applyBorder="1" applyAlignment="1" applyProtection="1">
      <alignment horizontal="center" vertical="center" wrapText="1"/>
      <protection/>
    </xf>
    <xf numFmtId="0" fontId="37" fillId="26" borderId="15" xfId="0" applyFont="1" applyFill="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21" fillId="30" borderId="11" xfId="0" applyFont="1" applyFill="1" applyBorder="1" applyAlignment="1" applyProtection="1">
      <alignment horizontal="center" vertical="center" shrinkToFit="1"/>
      <protection/>
    </xf>
    <xf numFmtId="0" fontId="37" fillId="28" borderId="0" xfId="0" applyFont="1" applyFill="1" applyBorder="1" applyAlignment="1" applyProtection="1">
      <alignment horizontal="center" vertical="center"/>
      <protection/>
    </xf>
    <xf numFmtId="0" fontId="5" fillId="25" borderId="92" xfId="0" applyNumberFormat="1" applyFont="1" applyFill="1" applyBorder="1" applyAlignment="1" applyProtection="1" quotePrefix="1">
      <alignment horizontal="center" vertical="center" shrinkToFit="1"/>
      <protection locked="0"/>
    </xf>
    <xf numFmtId="0" fontId="9" fillId="30" borderId="24" xfId="0" applyFont="1" applyFill="1" applyBorder="1" applyAlignment="1" applyProtection="1">
      <alignment horizontal="center" vertical="center" shrinkToFit="1"/>
      <protection/>
    </xf>
    <xf numFmtId="0" fontId="9" fillId="30" borderId="19" xfId="0" applyFont="1" applyFill="1" applyBorder="1" applyAlignment="1" applyProtection="1">
      <alignment horizontal="center" vertical="center" shrinkToFit="1"/>
      <protection/>
    </xf>
    <xf numFmtId="0" fontId="9" fillId="30" borderId="25" xfId="0" applyFont="1" applyFill="1" applyBorder="1" applyAlignment="1" applyProtection="1">
      <alignment horizontal="center" vertical="center" shrinkToFit="1"/>
      <protection/>
    </xf>
    <xf numFmtId="0" fontId="9" fillId="30" borderId="10" xfId="0" applyFont="1" applyFill="1" applyBorder="1" applyAlignment="1" applyProtection="1">
      <alignment horizontal="center" vertical="center" shrinkToFit="1"/>
      <protection/>
    </xf>
    <xf numFmtId="0" fontId="9" fillId="30" borderId="11" xfId="0" applyFont="1" applyFill="1" applyBorder="1" applyAlignment="1" applyProtection="1">
      <alignment horizontal="center" vertical="center" shrinkToFit="1"/>
      <protection/>
    </xf>
    <xf numFmtId="0" fontId="21" fillId="30" borderId="10" xfId="0" applyFont="1" applyFill="1" applyBorder="1" applyAlignment="1" applyProtection="1">
      <alignment horizontal="center" vertical="center" shrinkToFit="1"/>
      <protection/>
    </xf>
    <xf numFmtId="0" fontId="21" fillId="30" borderId="0" xfId="0" applyFont="1" applyFill="1" applyBorder="1" applyAlignment="1" applyProtection="1">
      <alignment horizontal="center" vertical="center" shrinkToFit="1"/>
      <protection/>
    </xf>
    <xf numFmtId="0" fontId="0" fillId="24" borderId="12" xfId="0" applyFont="1" applyFill="1" applyBorder="1" applyAlignment="1" applyProtection="1">
      <alignment vertical="center"/>
      <protection/>
    </xf>
    <xf numFmtId="0" fontId="5" fillId="25" borderId="95" xfId="0" applyNumberFormat="1" applyFont="1" applyFill="1" applyBorder="1" applyAlignment="1" applyProtection="1">
      <alignment horizontal="center" vertical="center" shrinkToFit="1"/>
      <protection locked="0"/>
    </xf>
    <xf numFmtId="0" fontId="5" fillId="25" borderId="79" xfId="0" applyNumberFormat="1" applyFont="1" applyFill="1" applyBorder="1" applyAlignment="1" applyProtection="1">
      <alignment horizontal="center" vertical="center" shrinkToFit="1"/>
      <protection locked="0"/>
    </xf>
    <xf numFmtId="0" fontId="5" fillId="25" borderId="96" xfId="0" applyNumberFormat="1" applyFont="1" applyFill="1" applyBorder="1" applyAlignment="1" applyProtection="1">
      <alignment horizontal="center" vertical="center" shrinkToFit="1"/>
      <protection locked="0"/>
    </xf>
    <xf numFmtId="1" fontId="20" fillId="31" borderId="104" xfId="0" applyNumberFormat="1" applyFont="1" applyFill="1" applyBorder="1" applyAlignment="1" applyProtection="1">
      <alignment horizontal="center" vertical="center"/>
      <protection locked="0"/>
    </xf>
    <xf numFmtId="0" fontId="20" fillId="31" borderId="104" xfId="0" applyFont="1" applyFill="1" applyBorder="1" applyAlignment="1" applyProtection="1">
      <alignment horizontal="center" vertical="center"/>
      <protection locked="0"/>
    </xf>
    <xf numFmtId="0" fontId="20" fillId="24" borderId="17" xfId="0" applyNumberFormat="1" applyFont="1" applyFill="1" applyBorder="1" applyAlignment="1" applyProtection="1">
      <alignment horizontal="right" vertical="center" wrapText="1"/>
      <protection/>
    </xf>
    <xf numFmtId="0" fontId="0" fillId="0" borderId="0" xfId="0" applyFont="1" applyBorder="1" applyAlignment="1">
      <alignment vertical="center"/>
    </xf>
    <xf numFmtId="0" fontId="25" fillId="24" borderId="16" xfId="0" applyFont="1" applyFill="1" applyBorder="1" applyAlignment="1" applyProtection="1">
      <alignment vertical="center"/>
      <protection locked="0"/>
    </xf>
    <xf numFmtId="0" fontId="25" fillId="24" borderId="16" xfId="0" applyFont="1" applyFill="1" applyBorder="1" applyAlignment="1" applyProtection="1">
      <alignment vertical="center"/>
      <protection locked="0"/>
    </xf>
    <xf numFmtId="0" fontId="5" fillId="25" borderId="16" xfId="0" applyNumberFormat="1" applyFont="1" applyFill="1" applyBorder="1" applyAlignment="1" applyProtection="1">
      <alignment horizontal="center" vertical="center" shrinkToFit="1"/>
      <protection locked="0"/>
    </xf>
    <xf numFmtId="0" fontId="5" fillId="25" borderId="17" xfId="0" applyNumberFormat="1" applyFont="1" applyFill="1" applyBorder="1" applyAlignment="1" applyProtection="1">
      <alignment horizontal="center" vertical="center" shrinkToFit="1"/>
      <protection locked="0"/>
    </xf>
    <xf numFmtId="0" fontId="5" fillId="25" borderId="0" xfId="0" applyNumberFormat="1" applyFont="1" applyFill="1" applyBorder="1" applyAlignment="1" applyProtection="1">
      <alignment horizontal="center" vertical="center" shrinkToFit="1"/>
      <protection locked="0"/>
    </xf>
    <xf numFmtId="0" fontId="5" fillId="25" borderId="20" xfId="0" applyNumberFormat="1" applyFont="1" applyFill="1" applyBorder="1" applyAlignment="1" applyProtection="1">
      <alignment horizontal="center" vertical="center" shrinkToFit="1"/>
      <protection locked="0"/>
    </xf>
    <xf numFmtId="0" fontId="5" fillId="25" borderId="14" xfId="0" applyNumberFormat="1" applyFont="1" applyFill="1" applyBorder="1" applyAlignment="1" applyProtection="1">
      <alignment horizontal="center" vertical="center" shrinkToFit="1"/>
      <protection locked="0"/>
    </xf>
    <xf numFmtId="0" fontId="20" fillId="24" borderId="104" xfId="0" applyNumberFormat="1" applyFont="1" applyFill="1" applyBorder="1" applyAlignment="1" applyProtection="1">
      <alignment horizontal="center" vertical="center"/>
      <protection/>
    </xf>
    <xf numFmtId="0" fontId="0" fillId="24" borderId="15" xfId="0" applyFont="1" applyFill="1" applyBorder="1" applyAlignment="1" applyProtection="1">
      <alignment vertical="center"/>
      <protection/>
    </xf>
    <xf numFmtId="0" fontId="21" fillId="30" borderId="90" xfId="0" applyFont="1" applyFill="1" applyBorder="1" applyAlignment="1" applyProtection="1">
      <alignment horizontal="center" vertical="center" shrinkToFit="1"/>
      <protection/>
    </xf>
    <xf numFmtId="173" fontId="5" fillId="25" borderId="100" xfId="61" applyNumberFormat="1" applyFont="1" applyFill="1" applyBorder="1" applyAlignment="1" applyProtection="1">
      <alignment horizontal="center" vertical="center" shrinkToFit="1"/>
      <protection locked="0"/>
    </xf>
    <xf numFmtId="173" fontId="5" fillId="25" borderId="101" xfId="61" applyNumberFormat="1" applyFont="1" applyFill="1" applyBorder="1" applyAlignment="1" applyProtection="1">
      <alignment horizontal="center" vertical="center" shrinkToFit="1"/>
      <protection locked="0"/>
    </xf>
    <xf numFmtId="173" fontId="5" fillId="25" borderId="102" xfId="61" applyNumberFormat="1" applyFont="1" applyFill="1" applyBorder="1" applyAlignment="1" applyProtection="1">
      <alignment horizontal="center" vertical="center" shrinkToFit="1"/>
      <protection locked="0"/>
    </xf>
    <xf numFmtId="173" fontId="5" fillId="25" borderId="123" xfId="61" applyNumberFormat="1" applyFont="1" applyFill="1" applyBorder="1" applyAlignment="1" applyProtection="1">
      <alignment horizontal="center" vertical="center" shrinkToFit="1"/>
      <protection locked="0"/>
    </xf>
    <xf numFmtId="173" fontId="5" fillId="25" borderId="91" xfId="61" applyNumberFormat="1" applyFont="1" applyFill="1" applyBorder="1" applyAlignment="1" applyProtection="1">
      <alignment horizontal="center" vertical="center" shrinkToFit="1"/>
      <protection locked="0"/>
    </xf>
    <xf numFmtId="173" fontId="5" fillId="25" borderId="124" xfId="61" applyNumberFormat="1" applyFont="1" applyFill="1" applyBorder="1" applyAlignment="1" applyProtection="1">
      <alignment horizontal="center" vertical="center" shrinkToFit="1"/>
      <protection locked="0"/>
    </xf>
    <xf numFmtId="173" fontId="5" fillId="25" borderId="97" xfId="61" applyNumberFormat="1" applyFont="1" applyFill="1" applyBorder="1" applyAlignment="1" applyProtection="1">
      <alignment horizontal="center" vertical="center" shrinkToFit="1"/>
      <protection locked="0"/>
    </xf>
    <xf numFmtId="173" fontId="5" fillId="25" borderId="98" xfId="61" applyNumberFormat="1" applyFont="1" applyFill="1" applyBorder="1" applyAlignment="1" applyProtection="1">
      <alignment horizontal="center" vertical="center" shrinkToFit="1"/>
      <protection locked="0"/>
    </xf>
    <xf numFmtId="173" fontId="5" fillId="25" borderId="99" xfId="61" applyNumberFormat="1" applyFont="1" applyFill="1" applyBorder="1" applyAlignment="1" applyProtection="1">
      <alignment horizontal="center" vertical="center" shrinkToFit="1"/>
      <protection locked="0"/>
    </xf>
    <xf numFmtId="9" fontId="5" fillId="25" borderId="100" xfId="0" applyNumberFormat="1" applyFont="1" applyFill="1" applyBorder="1" applyAlignment="1" applyProtection="1">
      <alignment horizontal="center" vertical="center" shrinkToFit="1"/>
      <protection locked="0"/>
    </xf>
    <xf numFmtId="9" fontId="5" fillId="25" borderId="101" xfId="0" applyNumberFormat="1" applyFont="1" applyFill="1" applyBorder="1" applyAlignment="1" applyProtection="1">
      <alignment horizontal="center" vertical="center" shrinkToFit="1"/>
      <protection locked="0"/>
    </xf>
    <xf numFmtId="9" fontId="5" fillId="25" borderId="102" xfId="0" applyNumberFormat="1" applyFont="1" applyFill="1" applyBorder="1" applyAlignment="1" applyProtection="1">
      <alignment horizontal="center" vertical="center" shrinkToFit="1"/>
      <protection locked="0"/>
    </xf>
    <xf numFmtId="9" fontId="5" fillId="25" borderId="123" xfId="0" applyNumberFormat="1" applyFont="1" applyFill="1" applyBorder="1" applyAlignment="1" applyProtection="1">
      <alignment horizontal="center" vertical="center" shrinkToFit="1"/>
      <protection locked="0"/>
    </xf>
    <xf numFmtId="9" fontId="5" fillId="25" borderId="91" xfId="0" applyNumberFormat="1" applyFont="1" applyFill="1" applyBorder="1" applyAlignment="1" applyProtection="1">
      <alignment horizontal="center" vertical="center" shrinkToFit="1"/>
      <protection locked="0"/>
    </xf>
    <xf numFmtId="9" fontId="5" fillId="25" borderId="124" xfId="0" applyNumberFormat="1" applyFont="1" applyFill="1" applyBorder="1" applyAlignment="1" applyProtection="1">
      <alignment horizontal="center" vertical="center" shrinkToFit="1"/>
      <protection locked="0"/>
    </xf>
    <xf numFmtId="9" fontId="5" fillId="25" borderId="97" xfId="0" applyNumberFormat="1" applyFont="1" applyFill="1" applyBorder="1" applyAlignment="1" applyProtection="1">
      <alignment horizontal="center" vertical="center" shrinkToFit="1"/>
      <protection locked="0"/>
    </xf>
    <xf numFmtId="9" fontId="5" fillId="25" borderId="98" xfId="0" applyNumberFormat="1" applyFont="1" applyFill="1" applyBorder="1" applyAlignment="1" applyProtection="1">
      <alignment horizontal="center" vertical="center" shrinkToFit="1"/>
      <protection locked="0"/>
    </xf>
    <xf numFmtId="9" fontId="5" fillId="25" borderId="99" xfId="0" applyNumberFormat="1" applyFont="1" applyFill="1" applyBorder="1" applyAlignment="1" applyProtection="1">
      <alignment horizontal="center" vertical="center" shrinkToFit="1"/>
      <protection locked="0"/>
    </xf>
    <xf numFmtId="1" fontId="4" fillId="24" borderId="0" xfId="0" applyNumberFormat="1" applyFont="1" applyFill="1" applyBorder="1" applyAlignment="1" applyProtection="1">
      <alignment horizontal="center" vertical="center"/>
      <protection locked="0"/>
    </xf>
    <xf numFmtId="0" fontId="28" fillId="24" borderId="0" xfId="0" applyFont="1" applyFill="1" applyBorder="1" applyAlignment="1" applyProtection="1">
      <alignment horizontal="center" vertical="top" wrapText="1"/>
      <protection/>
    </xf>
    <xf numFmtId="0" fontId="17" fillId="28" borderId="36" xfId="0"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8" fillId="24" borderId="0" xfId="0" applyFont="1" applyFill="1" applyBorder="1" applyAlignment="1" applyProtection="1">
      <alignment horizontal="center" vertical="center" wrapText="1"/>
      <protection/>
    </xf>
    <xf numFmtId="0" fontId="0" fillId="24" borderId="95" xfId="0" applyNumberFormat="1" applyFont="1" applyFill="1" applyBorder="1" applyAlignment="1" applyProtection="1" quotePrefix="1">
      <alignment vertical="center" shrinkToFit="1"/>
      <protection/>
    </xf>
    <xf numFmtId="0" fontId="0" fillId="24" borderId="79" xfId="0" applyNumberFormat="1" applyFont="1" applyFill="1" applyBorder="1" applyAlignment="1" applyProtection="1">
      <alignment vertical="center" shrinkToFit="1"/>
      <protection/>
    </xf>
    <xf numFmtId="0" fontId="0" fillId="24" borderId="96" xfId="0" applyNumberFormat="1" applyFont="1" applyFill="1" applyBorder="1" applyAlignment="1" applyProtection="1">
      <alignment vertical="center" shrinkToFit="1"/>
      <protection/>
    </xf>
    <xf numFmtId="0" fontId="0" fillId="24" borderId="95" xfId="0" applyNumberFormat="1" applyFont="1" applyFill="1" applyBorder="1" applyAlignment="1" applyProtection="1">
      <alignment vertical="center" shrinkToFit="1"/>
      <protection locked="0"/>
    </xf>
    <xf numFmtId="0" fontId="0" fillId="24" borderId="79" xfId="0" applyNumberFormat="1" applyFont="1" applyFill="1" applyBorder="1" applyAlignment="1" applyProtection="1">
      <alignment vertical="center" shrinkToFit="1"/>
      <protection locked="0"/>
    </xf>
    <xf numFmtId="0" fontId="0" fillId="24" borderId="96" xfId="0" applyNumberFormat="1" applyFont="1" applyFill="1" applyBorder="1" applyAlignment="1" applyProtection="1">
      <alignment vertical="center" shrinkToFit="1"/>
      <protection locked="0"/>
    </xf>
    <xf numFmtId="49" fontId="0" fillId="0" borderId="20" xfId="0" applyNumberFormat="1" applyFont="1" applyBorder="1" applyAlignment="1" applyProtection="1">
      <alignment vertical="top" shrinkToFit="1"/>
      <protection locked="0"/>
    </xf>
    <xf numFmtId="49" fontId="0" fillId="0" borderId="14" xfId="0" applyNumberFormat="1" applyFont="1" applyBorder="1" applyAlignment="1" applyProtection="1">
      <alignment vertical="top" shrinkToFit="1"/>
      <protection locked="0"/>
    </xf>
    <xf numFmtId="49" fontId="0" fillId="0" borderId="21" xfId="0" applyNumberFormat="1" applyFont="1" applyBorder="1" applyAlignment="1" applyProtection="1">
      <alignment vertical="top" shrinkToFit="1"/>
      <protection locked="0"/>
    </xf>
    <xf numFmtId="0" fontId="0" fillId="0" borderId="0" xfId="0" applyFont="1" applyAlignment="1" applyProtection="1">
      <alignment vertical="center"/>
      <protection/>
    </xf>
    <xf numFmtId="0" fontId="12" fillId="24" borderId="11" xfId="0" applyFont="1" applyFill="1" applyBorder="1" applyAlignment="1" applyProtection="1">
      <alignment horizontal="center" vertical="center"/>
      <protection/>
    </xf>
    <xf numFmtId="0" fontId="0" fillId="24" borderId="0" xfId="0" applyFont="1" applyFill="1" applyBorder="1" applyAlignment="1" applyProtection="1">
      <alignment horizontal="left"/>
      <protection locked="0"/>
    </xf>
    <xf numFmtId="0" fontId="0" fillId="24" borderId="41" xfId="0" applyFont="1" applyFill="1" applyBorder="1" applyAlignment="1" applyProtection="1">
      <alignment horizontal="center" vertical="center"/>
      <protection locked="0"/>
    </xf>
    <xf numFmtId="0" fontId="0" fillId="24" borderId="71" xfId="0" applyFont="1" applyFill="1" applyBorder="1" applyAlignment="1" applyProtection="1">
      <alignment horizontal="center" vertical="center"/>
      <protection locked="0"/>
    </xf>
    <xf numFmtId="0" fontId="0" fillId="24" borderId="63" xfId="0" applyFont="1" applyFill="1" applyBorder="1" applyAlignment="1" applyProtection="1">
      <alignment horizontal="center" vertical="center"/>
      <protection locked="0"/>
    </xf>
    <xf numFmtId="0" fontId="15" fillId="30" borderId="16" xfId="0" applyFont="1" applyFill="1" applyBorder="1" applyAlignment="1" applyProtection="1">
      <alignment horizontal="right" vertical="center" wrapText="1"/>
      <protection/>
    </xf>
    <xf numFmtId="0" fontId="25" fillId="0" borderId="16" xfId="0" applyFont="1" applyBorder="1" applyAlignment="1">
      <alignment horizontal="right" vertical="center"/>
    </xf>
    <xf numFmtId="0" fontId="15" fillId="30" borderId="72" xfId="0" applyFont="1" applyFill="1" applyBorder="1" applyAlignment="1" applyProtection="1">
      <alignment horizontal="right" vertical="center" wrapText="1"/>
      <protection/>
    </xf>
    <xf numFmtId="0" fontId="25" fillId="0" borderId="72" xfId="0" applyFont="1" applyBorder="1" applyAlignment="1">
      <alignment horizontal="right" vertical="center"/>
    </xf>
    <xf numFmtId="0" fontId="7" fillId="0" borderId="0" xfId="0" applyFont="1" applyFill="1" applyBorder="1" applyAlignment="1" applyProtection="1">
      <alignment horizontal="center" wrapText="1"/>
      <protection/>
    </xf>
    <xf numFmtId="0" fontId="33" fillId="24" borderId="41" xfId="0" applyFont="1" applyFill="1" applyBorder="1" applyAlignment="1" applyProtection="1">
      <alignment horizontal="center" vertical="center" wrapText="1"/>
      <protection/>
    </xf>
    <xf numFmtId="0" fontId="33" fillId="24" borderId="63" xfId="0" applyFont="1" applyFill="1" applyBorder="1" applyAlignment="1" applyProtection="1">
      <alignment horizontal="center" vertical="center" wrapText="1"/>
      <protection/>
    </xf>
    <xf numFmtId="0" fontId="33" fillId="24" borderId="129" xfId="0" applyFont="1" applyFill="1" applyBorder="1" applyAlignment="1" applyProtection="1">
      <alignment horizontal="center" vertical="center" wrapText="1"/>
      <protection/>
    </xf>
    <xf numFmtId="0" fontId="33" fillId="24" borderId="121"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1" fontId="5" fillId="24" borderId="15" xfId="0" applyNumberFormat="1" applyFont="1" applyFill="1" applyBorder="1" applyAlignment="1" applyProtection="1">
      <alignment horizontal="center" vertical="center"/>
      <protection/>
    </xf>
    <xf numFmtId="0" fontId="16" fillId="24" borderId="140" xfId="0" applyFont="1" applyFill="1" applyBorder="1" applyAlignment="1" applyProtection="1">
      <alignment horizontal="center" vertical="center" wrapText="1"/>
      <protection/>
    </xf>
    <xf numFmtId="0" fontId="16" fillId="24" borderId="141" xfId="0" applyFont="1" applyFill="1" applyBorder="1" applyAlignment="1" applyProtection="1">
      <alignment horizontal="center" vertical="center" wrapText="1"/>
      <protection/>
    </xf>
    <xf numFmtId="0" fontId="5" fillId="24" borderId="104" xfId="0" applyNumberFormat="1" applyFont="1" applyFill="1" applyBorder="1" applyAlignment="1" applyProtection="1">
      <alignment horizontal="center" vertical="center"/>
      <protection locked="0"/>
    </xf>
    <xf numFmtId="0" fontId="3" fillId="24" borderId="36" xfId="0" applyFont="1" applyFill="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0" borderId="27" xfId="0" applyFont="1" applyBorder="1" applyAlignment="1">
      <alignment horizontal="center" vertical="center"/>
    </xf>
    <xf numFmtId="0" fontId="3" fillId="24" borderId="0" xfId="0" applyNumberFormat="1" applyFont="1" applyFill="1" applyBorder="1" applyAlignment="1" applyProtection="1">
      <alignment horizontal="right" vertical="center" shrinkToFit="1"/>
      <protection locked="0"/>
    </xf>
    <xf numFmtId="1" fontId="0" fillId="0" borderId="0" xfId="0" applyNumberFormat="1" applyFont="1" applyAlignment="1" applyProtection="1">
      <alignment horizontal="right" vertical="center" shrinkToFit="1"/>
      <protection locked="0"/>
    </xf>
    <xf numFmtId="1" fontId="0" fillId="0" borderId="18" xfId="0" applyNumberFormat="1" applyFont="1" applyBorder="1" applyAlignment="1" applyProtection="1">
      <alignment horizontal="right" vertical="center" shrinkToFit="1"/>
      <protection locked="0"/>
    </xf>
    <xf numFmtId="49" fontId="3" fillId="24" borderId="0" xfId="0" applyNumberFormat="1" applyFont="1" applyFill="1" applyBorder="1" applyAlignment="1" applyProtection="1" quotePrefix="1">
      <alignment horizontal="left" vertical="center"/>
      <protection/>
    </xf>
    <xf numFmtId="0" fontId="0" fillId="0" borderId="18" xfId="0" applyFont="1" applyBorder="1" applyAlignment="1" applyProtection="1">
      <alignment horizontal="left" vertical="center"/>
      <protection/>
    </xf>
    <xf numFmtId="0" fontId="3" fillId="24" borderId="0" xfId="0" applyNumberFormat="1" applyFont="1" applyFill="1" applyBorder="1" applyAlignment="1" applyProtection="1">
      <alignment horizontal="center" vertical="center" shrinkToFit="1"/>
      <protection locked="0"/>
    </xf>
    <xf numFmtId="1" fontId="0" fillId="0" borderId="0" xfId="0" applyNumberFormat="1" applyFont="1" applyAlignment="1" applyProtection="1">
      <alignment horizontal="center" vertical="center" shrinkToFit="1"/>
      <protection locked="0"/>
    </xf>
    <xf numFmtId="1" fontId="0" fillId="0" borderId="18" xfId="0" applyNumberFormat="1" applyFont="1" applyBorder="1" applyAlignment="1" applyProtection="1">
      <alignment horizontal="center" vertical="center" shrinkToFit="1"/>
      <protection locked="0"/>
    </xf>
    <xf numFmtId="0" fontId="6" fillId="24" borderId="0" xfId="0" applyFont="1" applyFill="1" applyBorder="1" applyAlignment="1" applyProtection="1">
      <alignment horizontal="center" vertical="center"/>
      <protection/>
    </xf>
    <xf numFmtId="0" fontId="6" fillId="24" borderId="15" xfId="0" applyFont="1" applyFill="1" applyBorder="1" applyAlignment="1" applyProtection="1">
      <alignment horizontal="center" vertical="center" shrinkToFit="1"/>
      <protection/>
    </xf>
    <xf numFmtId="0" fontId="6" fillId="24" borderId="16" xfId="0" applyFont="1" applyFill="1" applyBorder="1" applyAlignment="1" applyProtection="1">
      <alignment horizontal="center" vertical="center" shrinkToFit="1"/>
      <protection/>
    </xf>
    <xf numFmtId="0" fontId="6" fillId="25" borderId="16" xfId="0" applyFont="1" applyFill="1" applyBorder="1" applyAlignment="1">
      <alignment horizontal="center" vertical="center" shrinkToFit="1"/>
    </xf>
    <xf numFmtId="0" fontId="6" fillId="25" borderId="12" xfId="0" applyFont="1" applyFill="1" applyBorder="1" applyAlignment="1">
      <alignment horizontal="center" vertical="center" shrinkToFit="1"/>
    </xf>
    <xf numFmtId="0" fontId="6" fillId="24" borderId="17" xfId="0" applyFont="1" applyFill="1" applyBorder="1" applyAlignment="1" applyProtection="1">
      <alignment horizontal="center" vertical="center" shrinkToFit="1"/>
      <protection/>
    </xf>
    <xf numFmtId="0" fontId="6" fillId="24" borderId="0" xfId="0" applyFont="1" applyFill="1" applyBorder="1" applyAlignment="1" applyProtection="1">
      <alignment horizontal="center" vertical="center" shrinkToFit="1"/>
      <protection/>
    </xf>
    <xf numFmtId="0" fontId="6" fillId="25" borderId="0" xfId="0" applyFont="1" applyFill="1" applyBorder="1" applyAlignment="1">
      <alignment horizontal="center" vertical="center" shrinkToFit="1"/>
    </xf>
    <xf numFmtId="0" fontId="6" fillId="25" borderId="13" xfId="0" applyFont="1" applyFill="1" applyBorder="1" applyAlignment="1">
      <alignment horizontal="center" vertical="center" shrinkToFit="1"/>
    </xf>
    <xf numFmtId="0" fontId="6" fillId="24" borderId="20" xfId="0" applyFont="1" applyFill="1" applyBorder="1" applyAlignment="1" applyProtection="1">
      <alignment horizontal="center" vertical="center" shrinkToFit="1"/>
      <protection/>
    </xf>
    <xf numFmtId="0" fontId="6" fillId="24" borderId="14" xfId="0" applyFont="1" applyFill="1" applyBorder="1" applyAlignment="1" applyProtection="1">
      <alignment horizontal="center" vertical="center" shrinkToFit="1"/>
      <protection/>
    </xf>
    <xf numFmtId="0" fontId="6" fillId="25" borderId="14" xfId="0" applyFont="1" applyFill="1" applyBorder="1" applyAlignment="1">
      <alignment horizontal="center" vertical="center" shrinkToFit="1"/>
    </xf>
    <xf numFmtId="0" fontId="6" fillId="25" borderId="21" xfId="0" applyFont="1" applyFill="1" applyBorder="1" applyAlignment="1">
      <alignment horizontal="center" vertical="center" shrinkToFit="1"/>
    </xf>
    <xf numFmtId="0" fontId="40" fillId="24" borderId="16" xfId="0" applyFont="1" applyFill="1" applyBorder="1" applyAlignment="1" applyProtection="1">
      <alignment horizontal="left" vertical="center"/>
      <protection locked="0"/>
    </xf>
    <xf numFmtId="0" fontId="40" fillId="24" borderId="12" xfId="0" applyFont="1" applyFill="1" applyBorder="1" applyAlignment="1" applyProtection="1">
      <alignment horizontal="left" vertical="center"/>
      <protection locked="0"/>
    </xf>
    <xf numFmtId="0" fontId="40" fillId="24" borderId="0" xfId="0" applyFont="1" applyFill="1" applyBorder="1" applyAlignment="1" applyProtection="1">
      <alignment horizontal="left" vertical="center"/>
      <protection locked="0"/>
    </xf>
    <xf numFmtId="0" fontId="40" fillId="24" borderId="13" xfId="0" applyFont="1" applyFill="1" applyBorder="1" applyAlignment="1" applyProtection="1">
      <alignment horizontal="left" vertical="center"/>
      <protection locked="0"/>
    </xf>
    <xf numFmtId="0" fontId="40" fillId="24" borderId="14" xfId="0" applyFont="1" applyFill="1" applyBorder="1" applyAlignment="1" applyProtection="1">
      <alignment horizontal="left" vertical="center"/>
      <protection locked="0"/>
    </xf>
    <xf numFmtId="0" fontId="40" fillId="24" borderId="21" xfId="0" applyFont="1" applyFill="1" applyBorder="1" applyAlignment="1" applyProtection="1">
      <alignment horizontal="left" vertical="center"/>
      <protection locked="0"/>
    </xf>
    <xf numFmtId="175" fontId="3" fillId="24" borderId="104" xfId="0" applyNumberFormat="1" applyFont="1" applyFill="1" applyBorder="1" applyAlignment="1" applyProtection="1">
      <alignment horizontal="center" vertical="center"/>
      <protection/>
    </xf>
    <xf numFmtId="0" fontId="0" fillId="25" borderId="16" xfId="0" applyFont="1" applyFill="1" applyBorder="1" applyAlignment="1" applyProtection="1">
      <alignment horizontal="center" vertical="center"/>
      <protection/>
    </xf>
    <xf numFmtId="0" fontId="0" fillId="25" borderId="0" xfId="0" applyFont="1" applyFill="1" applyBorder="1" applyAlignment="1" applyProtection="1">
      <alignment horizontal="center" vertical="center"/>
      <protection/>
    </xf>
    <xf numFmtId="0" fontId="9" fillId="30" borderId="15" xfId="0" applyFont="1" applyFill="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49" fontId="0" fillId="0" borderId="0" xfId="0" applyNumberFormat="1" applyFont="1" applyBorder="1" applyAlignment="1" applyProtection="1">
      <alignment horizontal="center" vertical="center" shrinkToFit="1"/>
      <protection locked="0"/>
    </xf>
    <xf numFmtId="49" fontId="0" fillId="0" borderId="14" xfId="0" applyNumberFormat="1" applyFont="1" applyBorder="1" applyAlignment="1" applyProtection="1">
      <alignment horizontal="center" vertical="center" shrinkToFit="1"/>
      <protection locked="0"/>
    </xf>
    <xf numFmtId="49" fontId="3" fillId="24" borderId="0" xfId="0" applyNumberFormat="1"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lignment horizontal="center" wrapText="1"/>
    </xf>
    <xf numFmtId="0" fontId="0" fillId="24" borderId="14" xfId="0" applyFont="1" applyFill="1" applyBorder="1" applyAlignment="1" applyProtection="1">
      <alignment horizontal="center" wrapText="1"/>
      <protection/>
    </xf>
    <xf numFmtId="0" fontId="0" fillId="0" borderId="14" xfId="0" applyFont="1" applyBorder="1" applyAlignment="1">
      <alignment horizontal="center" wrapText="1"/>
    </xf>
    <xf numFmtId="0" fontId="25" fillId="24" borderId="0" xfId="0" applyNumberFormat="1" applyFont="1" applyFill="1" applyBorder="1" applyAlignment="1" applyProtection="1">
      <alignment horizontal="left" vertical="center" shrinkToFit="1"/>
      <protection/>
    </xf>
    <xf numFmtId="0" fontId="0" fillId="0" borderId="0" xfId="0" applyFont="1" applyBorder="1" applyAlignment="1" applyProtection="1">
      <alignment horizontal="left" vertical="center" shrinkToFit="1"/>
      <protection/>
    </xf>
    <xf numFmtId="0" fontId="31" fillId="24" borderId="0" xfId="0" applyFont="1" applyFill="1" applyBorder="1" applyAlignment="1" applyProtection="1">
      <alignment vertical="center" wrapText="1"/>
      <protection locked="0"/>
    </xf>
    <xf numFmtId="0" fontId="31" fillId="0" borderId="0" xfId="0" applyFont="1" applyBorder="1" applyAlignment="1" applyProtection="1">
      <alignment vertical="center" wrapText="1"/>
      <protection locked="0"/>
    </xf>
    <xf numFmtId="0" fontId="31" fillId="0" borderId="72" xfId="0" applyFont="1" applyBorder="1" applyAlignment="1" applyProtection="1">
      <alignment vertical="center" wrapText="1"/>
      <protection locked="0"/>
    </xf>
    <xf numFmtId="0" fontId="25" fillId="31" borderId="0" xfId="0" applyNumberFormat="1" applyFont="1" applyFill="1" applyBorder="1" applyAlignment="1" applyProtection="1">
      <alignment horizontal="left" vertical="center" shrinkToFit="1"/>
      <protection locked="0"/>
    </xf>
    <xf numFmtId="0" fontId="0" fillId="20" borderId="0" xfId="0" applyFont="1" applyFill="1" applyBorder="1" applyAlignment="1" applyProtection="1">
      <alignment horizontal="left" vertical="center" shrinkToFit="1"/>
      <protection locked="0"/>
    </xf>
    <xf numFmtId="0" fontId="0" fillId="20" borderId="142" xfId="0" applyFont="1" applyFill="1" applyBorder="1" applyAlignment="1" applyProtection="1">
      <alignment horizontal="left" vertical="center" shrinkToFit="1"/>
      <protection locked="0"/>
    </xf>
    <xf numFmtId="0" fontId="31" fillId="24" borderId="71" xfId="0" applyFont="1" applyFill="1" applyBorder="1" applyAlignment="1" applyProtection="1">
      <alignment vertical="center" wrapText="1"/>
      <protection locked="0"/>
    </xf>
    <xf numFmtId="0" fontId="31" fillId="0" borderId="71" xfId="0" applyFont="1" applyBorder="1" applyAlignment="1" applyProtection="1">
      <alignment vertical="center" wrapText="1"/>
      <protection locked="0"/>
    </xf>
    <xf numFmtId="0" fontId="0" fillId="0" borderId="127" xfId="0" applyFont="1" applyBorder="1" applyAlignment="1" applyProtection="1">
      <alignment horizontal="left" vertical="center" shrinkToFit="1"/>
      <protection/>
    </xf>
    <xf numFmtId="0" fontId="37" fillId="30" borderId="143" xfId="0" applyFont="1" applyFill="1" applyBorder="1" applyAlignment="1" applyProtection="1">
      <alignment horizontal="center" vertical="center"/>
      <protection/>
    </xf>
    <xf numFmtId="0" fontId="37" fillId="30" borderId="71" xfId="0" applyFont="1" applyFill="1" applyBorder="1" applyAlignment="1" applyProtection="1">
      <alignment horizontal="center" vertical="center"/>
      <protection/>
    </xf>
    <xf numFmtId="0" fontId="37" fillId="30" borderId="144" xfId="0" applyFont="1" applyFill="1" applyBorder="1" applyAlignment="1" applyProtection="1">
      <alignment horizontal="center" vertical="center"/>
      <protection/>
    </xf>
    <xf numFmtId="0" fontId="37" fillId="30" borderId="145" xfId="0" applyFont="1" applyFill="1" applyBorder="1" applyAlignment="1" applyProtection="1">
      <alignment horizontal="center" vertical="center"/>
      <protection/>
    </xf>
    <xf numFmtId="0" fontId="37" fillId="30" borderId="72" xfId="0" applyFont="1" applyFill="1" applyBorder="1" applyAlignment="1" applyProtection="1">
      <alignment horizontal="center" vertical="center"/>
      <protection/>
    </xf>
    <xf numFmtId="0" fontId="37" fillId="30" borderId="146" xfId="0" applyFont="1" applyFill="1" applyBorder="1" applyAlignment="1" applyProtection="1">
      <alignment horizontal="center" vertical="center"/>
      <protection/>
    </xf>
    <xf numFmtId="0" fontId="25" fillId="31" borderId="118" xfId="0" applyNumberFormat="1" applyFont="1" applyFill="1" applyBorder="1" applyAlignment="1" applyProtection="1">
      <alignment horizontal="left" vertical="center" shrinkToFit="1"/>
      <protection locked="0"/>
    </xf>
    <xf numFmtId="0" fontId="0" fillId="20" borderId="118" xfId="0" applyFont="1" applyFill="1" applyBorder="1" applyAlignment="1" applyProtection="1">
      <alignment horizontal="left" vertical="center" shrinkToFit="1"/>
      <protection locked="0"/>
    </xf>
    <xf numFmtId="0" fontId="0" fillId="20" borderId="147" xfId="0" applyFont="1" applyFill="1" applyBorder="1" applyAlignment="1" applyProtection="1">
      <alignment horizontal="left" vertical="center" shrinkToFit="1"/>
      <protection locked="0"/>
    </xf>
    <xf numFmtId="0" fontId="5" fillId="24" borderId="0" xfId="0" applyFont="1" applyFill="1" applyBorder="1" applyAlignment="1" applyProtection="1">
      <alignment horizontal="center" vertical="center"/>
      <protection/>
    </xf>
    <xf numFmtId="0" fontId="5" fillId="24" borderId="127" xfId="0" applyFont="1" applyFill="1" applyBorder="1" applyAlignment="1" applyProtection="1">
      <alignment horizontal="center" vertical="center"/>
      <protection/>
    </xf>
    <xf numFmtId="0" fontId="25" fillId="24" borderId="0" xfId="0" applyNumberFormat="1" applyFont="1" applyFill="1" applyBorder="1" applyAlignment="1" applyProtection="1">
      <alignment horizontal="left" vertical="center"/>
      <protection locked="0"/>
    </xf>
    <xf numFmtId="0" fontId="25" fillId="24" borderId="127" xfId="0" applyNumberFormat="1" applyFont="1" applyFill="1" applyBorder="1" applyAlignment="1" applyProtection="1">
      <alignment horizontal="left" vertical="center"/>
      <protection locked="0"/>
    </xf>
    <xf numFmtId="0" fontId="0" fillId="0" borderId="0" xfId="0" applyFont="1" applyBorder="1" applyAlignment="1">
      <alignment horizontal="left" vertical="center"/>
    </xf>
    <xf numFmtId="0" fontId="0" fillId="0" borderId="127" xfId="0" applyFont="1" applyBorder="1" applyAlignment="1">
      <alignment horizontal="left" vertical="center"/>
    </xf>
    <xf numFmtId="0" fontId="5" fillId="24" borderId="118" xfId="0" applyFont="1" applyFill="1" applyBorder="1" applyAlignment="1" applyProtection="1">
      <alignment horizontal="center" vertical="center"/>
      <protection/>
    </xf>
    <xf numFmtId="0" fontId="25" fillId="24" borderId="118" xfId="0" applyNumberFormat="1" applyFont="1" applyFill="1" applyBorder="1" applyAlignment="1" applyProtection="1">
      <alignment horizontal="left" vertical="center"/>
      <protection locked="0"/>
    </xf>
    <xf numFmtId="0" fontId="0" fillId="0" borderId="72" xfId="0" applyFont="1" applyBorder="1" applyAlignment="1" applyProtection="1">
      <alignment horizontal="left" vertical="center" shrinkToFit="1"/>
      <protection/>
    </xf>
    <xf numFmtId="0" fontId="16" fillId="24" borderId="143" xfId="0" applyFont="1" applyFill="1" applyBorder="1" applyAlignment="1" applyProtection="1">
      <alignment horizontal="center" vertical="center"/>
      <protection/>
    </xf>
    <xf numFmtId="0" fontId="16" fillId="24" borderId="17" xfId="0" applyFont="1" applyFill="1" applyBorder="1" applyAlignment="1" applyProtection="1">
      <alignment horizontal="center" vertical="center"/>
      <protection/>
    </xf>
    <xf numFmtId="0" fontId="25" fillId="31" borderId="71" xfId="0" applyNumberFormat="1" applyFont="1" applyFill="1" applyBorder="1" applyAlignment="1" applyProtection="1">
      <alignment horizontal="left" vertical="center" wrapText="1"/>
      <protection locked="0"/>
    </xf>
    <xf numFmtId="0" fontId="0" fillId="20" borderId="71" xfId="0" applyFont="1" applyFill="1" applyBorder="1" applyAlignment="1" applyProtection="1">
      <alignment horizontal="left" vertical="center" wrapText="1"/>
      <protection locked="0"/>
    </xf>
    <xf numFmtId="0" fontId="0" fillId="20" borderId="71" xfId="0" applyFont="1" applyFill="1" applyBorder="1" applyAlignment="1" applyProtection="1">
      <alignment horizontal="left" vertical="center"/>
      <protection locked="0"/>
    </xf>
    <xf numFmtId="0" fontId="0" fillId="20" borderId="72" xfId="0" applyFont="1" applyFill="1" applyBorder="1" applyAlignment="1" applyProtection="1">
      <alignment horizontal="left" vertical="center" wrapText="1"/>
      <protection locked="0"/>
    </xf>
    <xf numFmtId="0" fontId="0" fillId="20" borderId="72" xfId="0" applyFont="1" applyFill="1" applyBorder="1" applyAlignment="1" applyProtection="1">
      <alignment horizontal="left" vertical="center"/>
      <protection locked="0"/>
    </xf>
    <xf numFmtId="0" fontId="25" fillId="24" borderId="71" xfId="0" applyNumberFormat="1" applyFont="1" applyFill="1" applyBorder="1" applyAlignment="1" applyProtection="1">
      <alignment horizontal="left" vertical="center" shrinkToFit="1"/>
      <protection locked="0"/>
    </xf>
    <xf numFmtId="0" fontId="0" fillId="0" borderId="71" xfId="0" applyFont="1" applyBorder="1" applyAlignment="1" applyProtection="1">
      <alignment horizontal="left" vertical="center" shrinkToFit="1"/>
      <protection locked="0"/>
    </xf>
    <xf numFmtId="0" fontId="0" fillId="0" borderId="72" xfId="0" applyFont="1" applyBorder="1" applyAlignment="1" applyProtection="1">
      <alignment horizontal="left" vertical="center" shrinkToFit="1"/>
      <protection locked="0"/>
    </xf>
    <xf numFmtId="0" fontId="0" fillId="20" borderId="0" xfId="0" applyFont="1" applyFill="1" applyBorder="1" applyAlignment="1" applyProtection="1">
      <alignment horizontal="left" vertical="center" wrapText="1"/>
      <protection locked="0"/>
    </xf>
    <xf numFmtId="0" fontId="0" fillId="20" borderId="0" xfId="0" applyFont="1" applyFill="1" applyBorder="1" applyAlignment="1" applyProtection="1">
      <alignment horizontal="left" vertical="center"/>
      <protection locked="0"/>
    </xf>
    <xf numFmtId="0" fontId="0" fillId="0" borderId="0" xfId="0" applyFont="1" applyBorder="1" applyAlignment="1" applyProtection="1">
      <alignment horizontal="left" vertical="center" shrinkToFit="1"/>
      <protection locked="0"/>
    </xf>
    <xf numFmtId="0" fontId="37" fillId="30" borderId="148" xfId="0" applyFont="1" applyFill="1" applyBorder="1" applyAlignment="1" applyProtection="1">
      <alignment horizontal="center" vertical="center"/>
      <protection/>
    </xf>
    <xf numFmtId="0" fontId="37" fillId="30" borderId="149" xfId="0" applyFont="1" applyFill="1" applyBorder="1" applyAlignment="1" applyProtection="1">
      <alignment horizontal="center" vertical="center"/>
      <protection/>
    </xf>
    <xf numFmtId="0" fontId="37" fillId="30" borderId="150" xfId="0" applyFont="1" applyFill="1" applyBorder="1" applyAlignment="1" applyProtection="1">
      <alignment horizontal="center" vertical="center"/>
      <protection/>
    </xf>
    <xf numFmtId="0" fontId="37" fillId="30" borderId="151" xfId="0" applyFont="1" applyFill="1" applyBorder="1" applyAlignment="1" applyProtection="1">
      <alignment horizontal="center" vertical="center"/>
      <protection/>
    </xf>
    <xf numFmtId="0" fontId="37" fillId="30" borderId="115" xfId="0" applyFont="1" applyFill="1" applyBorder="1" applyAlignment="1" applyProtection="1">
      <alignment horizontal="center" vertical="center"/>
      <protection/>
    </xf>
    <xf numFmtId="0" fontId="37" fillId="30" borderId="152" xfId="0" applyFont="1" applyFill="1" applyBorder="1" applyAlignment="1" applyProtection="1">
      <alignment horizontal="center" vertical="center"/>
      <protection/>
    </xf>
    <xf numFmtId="0" fontId="25" fillId="0" borderId="127" xfId="0" applyFont="1" applyBorder="1" applyAlignment="1" applyProtection="1">
      <alignment horizontal="left" vertical="center"/>
      <protection locked="0"/>
    </xf>
    <xf numFmtId="0" fontId="24" fillId="24" borderId="118" xfId="0" applyNumberFormat="1" applyFont="1" applyFill="1" applyBorder="1" applyAlignment="1" applyProtection="1">
      <alignment vertical="center" shrinkToFit="1"/>
      <protection/>
    </xf>
    <xf numFmtId="0" fontId="24" fillId="24" borderId="127" xfId="0" applyNumberFormat="1" applyFont="1" applyFill="1" applyBorder="1" applyAlignment="1" applyProtection="1">
      <alignment vertical="center" shrinkToFit="1"/>
      <protection/>
    </xf>
    <xf numFmtId="171" fontId="25" fillId="28" borderId="153" xfId="0" applyNumberFormat="1" applyFont="1" applyFill="1" applyBorder="1" applyAlignment="1" applyProtection="1">
      <alignment horizontal="center" vertical="center"/>
      <protection locked="0"/>
    </xf>
    <xf numFmtId="171" fontId="25" fillId="28" borderId="154" xfId="0" applyNumberFormat="1" applyFont="1" applyFill="1" applyBorder="1" applyAlignment="1" applyProtection="1">
      <alignment horizontal="center" vertical="center"/>
      <protection locked="0"/>
    </xf>
    <xf numFmtId="171" fontId="25" fillId="28" borderId="155" xfId="0" applyNumberFormat="1" applyFont="1" applyFill="1" applyBorder="1" applyAlignment="1" applyProtection="1">
      <alignment horizontal="center" vertical="center"/>
      <protection locked="0"/>
    </xf>
    <xf numFmtId="171" fontId="25" fillId="28" borderId="156" xfId="0" applyNumberFormat="1" applyFont="1" applyFill="1" applyBorder="1" applyAlignment="1" applyProtection="1">
      <alignment horizontal="center" vertical="center"/>
      <protection locked="0"/>
    </xf>
    <xf numFmtId="0" fontId="30" fillId="30" borderId="10" xfId="0" applyFont="1" applyFill="1" applyBorder="1" applyAlignment="1" applyProtection="1">
      <alignment horizontal="center" vertical="center"/>
      <protection/>
    </xf>
    <xf numFmtId="0" fontId="30" fillId="30" borderId="0" xfId="0" applyFont="1" applyFill="1" applyBorder="1" applyAlignment="1" applyProtection="1">
      <alignment horizontal="center" vertical="center"/>
      <protection/>
    </xf>
    <xf numFmtId="0" fontId="30" fillId="30" borderId="11" xfId="0" applyFont="1" applyFill="1" applyBorder="1" applyAlignment="1" applyProtection="1">
      <alignment horizontal="center" vertical="center"/>
      <protection/>
    </xf>
    <xf numFmtId="0" fontId="24" fillId="24" borderId="0" xfId="0" applyNumberFormat="1" applyFont="1" applyFill="1" applyBorder="1" applyAlignment="1" applyProtection="1">
      <alignment horizontal="left" vertical="center" shrinkToFit="1"/>
      <protection/>
    </xf>
    <xf numFmtId="0" fontId="24" fillId="0" borderId="0" xfId="0" applyFont="1" applyBorder="1" applyAlignment="1" applyProtection="1">
      <alignment horizontal="left" vertical="center" shrinkToFit="1"/>
      <protection/>
    </xf>
    <xf numFmtId="0" fontId="24" fillId="0" borderId="127" xfId="0" applyFont="1" applyBorder="1" applyAlignment="1" applyProtection="1">
      <alignment horizontal="left" vertical="center" shrinkToFit="1"/>
      <protection/>
    </xf>
    <xf numFmtId="171" fontId="25" fillId="24" borderId="157" xfId="0" applyNumberFormat="1" applyFont="1" applyFill="1" applyBorder="1" applyAlignment="1" applyProtection="1">
      <alignment horizontal="center" vertical="center"/>
      <protection locked="0"/>
    </xf>
    <xf numFmtId="171" fontId="25" fillId="24" borderId="158" xfId="0" applyNumberFormat="1" applyFont="1" applyFill="1" applyBorder="1" applyAlignment="1" applyProtection="1">
      <alignment horizontal="center" vertical="center"/>
      <protection locked="0"/>
    </xf>
    <xf numFmtId="171" fontId="25" fillId="24" borderId="155" xfId="0" applyNumberFormat="1" applyFont="1" applyFill="1" applyBorder="1" applyAlignment="1" applyProtection="1">
      <alignment horizontal="center" vertical="center"/>
      <protection locked="0"/>
    </xf>
    <xf numFmtId="171" fontId="25" fillId="24" borderId="156" xfId="0" applyNumberFormat="1" applyFont="1" applyFill="1" applyBorder="1" applyAlignment="1" applyProtection="1">
      <alignment horizontal="center" vertical="center"/>
      <protection locked="0"/>
    </xf>
    <xf numFmtId="0" fontId="25" fillId="24" borderId="72" xfId="0" applyNumberFormat="1" applyFont="1" applyFill="1" applyBorder="1" applyAlignment="1" applyProtection="1">
      <alignment horizontal="left" vertical="center"/>
      <protection locked="0"/>
    </xf>
    <xf numFmtId="171" fontId="25" fillId="24" borderId="26" xfId="0" applyNumberFormat="1" applyFont="1" applyFill="1" applyBorder="1" applyAlignment="1" applyProtection="1">
      <alignment horizontal="center" vertical="center"/>
      <protection locked="0"/>
    </xf>
    <xf numFmtId="171" fontId="25" fillId="24" borderId="45" xfId="0" applyNumberFormat="1" applyFont="1" applyFill="1" applyBorder="1" applyAlignment="1" applyProtection="1">
      <alignment horizontal="center" vertical="center"/>
      <protection locked="0"/>
    </xf>
    <xf numFmtId="171" fontId="25" fillId="24" borderId="46" xfId="0" applyNumberFormat="1" applyFont="1" applyFill="1" applyBorder="1" applyAlignment="1" applyProtection="1">
      <alignment horizontal="center" vertical="center"/>
      <protection locked="0"/>
    </xf>
    <xf numFmtId="171" fontId="25" fillId="24" borderId="47" xfId="0" applyNumberFormat="1" applyFont="1" applyFill="1" applyBorder="1" applyAlignment="1" applyProtection="1">
      <alignment horizontal="center" vertical="center"/>
      <protection locked="0"/>
    </xf>
    <xf numFmtId="0" fontId="24" fillId="24" borderId="159" xfId="0" applyFont="1" applyFill="1" applyBorder="1" applyAlignment="1" applyProtection="1">
      <alignment horizontal="left" vertical="center"/>
      <protection/>
    </xf>
    <xf numFmtId="49" fontId="25" fillId="24" borderId="160" xfId="0" applyNumberFormat="1" applyFont="1" applyFill="1" applyBorder="1" applyAlignment="1" applyProtection="1">
      <alignment horizontal="left" vertical="center"/>
      <protection locked="0"/>
    </xf>
    <xf numFmtId="171" fontId="25" fillId="24" borderId="161" xfId="0" applyNumberFormat="1" applyFont="1" applyFill="1" applyBorder="1" applyAlignment="1" applyProtection="1">
      <alignment horizontal="center" vertical="center"/>
      <protection/>
    </xf>
    <xf numFmtId="0" fontId="25" fillId="24" borderId="17" xfId="0" applyFont="1" applyFill="1" applyBorder="1" applyAlignment="1" applyProtection="1">
      <alignment horizontal="left" vertical="center"/>
      <protection/>
    </xf>
    <xf numFmtId="0" fontId="0" fillId="0" borderId="0" xfId="0" applyFont="1" applyBorder="1" applyAlignment="1">
      <alignment horizontal="left"/>
    </xf>
    <xf numFmtId="0" fontId="0" fillId="0" borderId="162" xfId="0" applyFont="1" applyBorder="1" applyAlignment="1">
      <alignment horizontal="left"/>
    </xf>
    <xf numFmtId="0" fontId="0" fillId="0" borderId="20" xfId="0" applyFont="1" applyBorder="1" applyAlignment="1">
      <alignment horizontal="left"/>
    </xf>
    <xf numFmtId="0" fontId="0" fillId="0" borderId="14" xfId="0" applyFont="1" applyBorder="1" applyAlignment="1">
      <alignment horizontal="left"/>
    </xf>
    <xf numFmtId="0" fontId="0" fillId="0" borderId="130" xfId="0" applyFont="1" applyBorder="1" applyAlignment="1">
      <alignment horizontal="left"/>
    </xf>
    <xf numFmtId="0" fontId="37" fillId="30" borderId="24" xfId="0" applyFont="1" applyFill="1" applyBorder="1" applyAlignment="1" applyProtection="1">
      <alignment horizontal="center" vertical="center"/>
      <protection/>
    </xf>
    <xf numFmtId="0" fontId="37" fillId="30" borderId="19" xfId="0" applyFont="1" applyFill="1" applyBorder="1" applyAlignment="1" applyProtection="1">
      <alignment horizontal="center" vertical="center"/>
      <protection/>
    </xf>
    <xf numFmtId="0" fontId="37" fillId="30" borderId="25" xfId="0" applyFont="1" applyFill="1" applyBorder="1" applyAlignment="1" applyProtection="1">
      <alignment horizontal="center" vertical="center"/>
      <protection/>
    </xf>
    <xf numFmtId="0" fontId="37" fillId="30" borderId="22" xfId="0" applyFont="1" applyFill="1" applyBorder="1" applyAlignment="1" applyProtection="1">
      <alignment horizontal="center" vertical="center"/>
      <protection/>
    </xf>
    <xf numFmtId="0" fontId="37" fillId="30" borderId="18" xfId="0" applyFont="1" applyFill="1" applyBorder="1" applyAlignment="1" applyProtection="1">
      <alignment horizontal="center" vertical="center"/>
      <protection/>
    </xf>
    <xf numFmtId="0" fontId="37" fillId="30" borderId="23" xfId="0" applyFont="1" applyFill="1" applyBorder="1" applyAlignment="1" applyProtection="1">
      <alignment horizontal="center" vertical="center"/>
      <protection/>
    </xf>
    <xf numFmtId="0" fontId="38" fillId="30" borderId="24" xfId="0" applyFont="1" applyFill="1" applyBorder="1" applyAlignment="1" applyProtection="1">
      <alignment horizontal="center" vertical="center" shrinkToFit="1"/>
      <protection/>
    </xf>
    <xf numFmtId="0" fontId="38" fillId="30" borderId="19" xfId="0" applyFont="1" applyFill="1" applyBorder="1" applyAlignment="1" applyProtection="1">
      <alignment horizontal="center" vertical="center" shrinkToFit="1"/>
      <protection/>
    </xf>
    <xf numFmtId="0" fontId="38" fillId="30" borderId="25" xfId="0" applyFont="1" applyFill="1" applyBorder="1" applyAlignment="1" applyProtection="1">
      <alignment horizontal="center" vertical="center" shrinkToFit="1"/>
      <protection/>
    </xf>
    <xf numFmtId="0" fontId="38" fillId="30" borderId="22" xfId="0" applyFont="1" applyFill="1" applyBorder="1" applyAlignment="1" applyProtection="1">
      <alignment horizontal="center" vertical="center" shrinkToFit="1"/>
      <protection/>
    </xf>
    <xf numFmtId="0" fontId="38" fillId="30" borderId="18" xfId="0" applyFont="1" applyFill="1" applyBorder="1" applyAlignment="1" applyProtection="1">
      <alignment horizontal="center" vertical="center" shrinkToFit="1"/>
      <protection/>
    </xf>
    <xf numFmtId="0" fontId="38" fillId="30" borderId="23" xfId="0" applyFont="1" applyFill="1" applyBorder="1" applyAlignment="1" applyProtection="1">
      <alignment horizontal="center" vertical="center" shrinkToFit="1"/>
      <protection/>
    </xf>
    <xf numFmtId="171" fontId="25" fillId="24" borderId="163" xfId="0" applyNumberFormat="1" applyFont="1" applyFill="1" applyBorder="1" applyAlignment="1" applyProtection="1">
      <alignment horizontal="center" vertical="center"/>
      <protection locked="0"/>
    </xf>
    <xf numFmtId="171" fontId="25" fillId="24" borderId="164" xfId="0" applyNumberFormat="1" applyFont="1" applyFill="1" applyBorder="1" applyAlignment="1" applyProtection="1">
      <alignment horizontal="center" vertical="center"/>
      <protection locked="0"/>
    </xf>
    <xf numFmtId="49" fontId="25" fillId="24" borderId="165" xfId="0" applyNumberFormat="1" applyFont="1" applyFill="1" applyBorder="1" applyAlignment="1" applyProtection="1">
      <alignment horizontal="left" vertical="center"/>
      <protection locked="0"/>
    </xf>
    <xf numFmtId="49" fontId="25" fillId="24" borderId="23" xfId="0" applyNumberFormat="1" applyFont="1" applyFill="1" applyBorder="1" applyAlignment="1" applyProtection="1">
      <alignment horizontal="left" vertical="center"/>
      <protection locked="0"/>
    </xf>
    <xf numFmtId="0" fontId="37" fillId="30" borderId="92" xfId="0" applyFont="1" applyFill="1" applyBorder="1" applyAlignment="1" applyProtection="1">
      <alignment horizontal="center" vertical="center"/>
      <protection/>
    </xf>
    <xf numFmtId="0" fontId="37" fillId="30" borderId="93" xfId="0" applyFont="1" applyFill="1" applyBorder="1" applyAlignment="1" applyProtection="1">
      <alignment horizontal="center" vertical="center"/>
      <protection/>
    </xf>
    <xf numFmtId="0" fontId="37" fillId="30" borderId="94" xfId="0" applyFont="1" applyFill="1" applyBorder="1" applyAlignment="1" applyProtection="1">
      <alignment horizontal="center" vertical="center"/>
      <protection/>
    </xf>
    <xf numFmtId="0" fontId="24" fillId="24" borderId="0" xfId="0" applyNumberFormat="1" applyFont="1" applyFill="1" applyBorder="1" applyAlignment="1" applyProtection="1">
      <alignment horizontal="left" vertical="center"/>
      <protection/>
    </xf>
    <xf numFmtId="0" fontId="24" fillId="24" borderId="127" xfId="0" applyNumberFormat="1" applyFont="1" applyFill="1" applyBorder="1" applyAlignment="1" applyProtection="1">
      <alignment horizontal="left" vertical="center"/>
      <protection/>
    </xf>
    <xf numFmtId="0" fontId="25" fillId="24" borderId="71" xfId="0" applyNumberFormat="1" applyFont="1" applyFill="1" applyBorder="1" applyAlignment="1" applyProtection="1">
      <alignment horizontal="left" vertical="center"/>
      <protection locked="0"/>
    </xf>
    <xf numFmtId="0" fontId="25" fillId="24" borderId="0" xfId="0" applyNumberFormat="1" applyFont="1" applyFill="1" applyBorder="1" applyAlignment="1" applyProtection="1">
      <alignment horizontal="justify" vertical="center" wrapText="1"/>
      <protection/>
    </xf>
    <xf numFmtId="0" fontId="0" fillId="0" borderId="0" xfId="0" applyFont="1" applyBorder="1" applyAlignment="1">
      <alignment horizontal="justify" vertical="center" wrapText="1"/>
    </xf>
    <xf numFmtId="0" fontId="0" fillId="0" borderId="72" xfId="0" applyFont="1" applyBorder="1" applyAlignment="1">
      <alignment horizontal="justify" vertical="center" wrapText="1"/>
    </xf>
    <xf numFmtId="0" fontId="24" fillId="24" borderId="127" xfId="0" applyFont="1" applyFill="1" applyBorder="1" applyAlignment="1" applyProtection="1">
      <alignment horizontal="left" vertical="center"/>
      <protection/>
    </xf>
    <xf numFmtId="0" fontId="24" fillId="24" borderId="0" xfId="0" applyFont="1" applyFill="1" applyBorder="1" applyAlignment="1" applyProtection="1">
      <alignment horizontal="left" vertical="center"/>
      <protection/>
    </xf>
    <xf numFmtId="49" fontId="25" fillId="0" borderId="28" xfId="0" applyNumberFormat="1" applyFont="1" applyFill="1" applyBorder="1" applyAlignment="1" applyProtection="1">
      <alignment horizontal="left" vertical="center"/>
      <protection locked="0"/>
    </xf>
    <xf numFmtId="49" fontId="25" fillId="0" borderId="26" xfId="0" applyNumberFormat="1" applyFont="1" applyFill="1" applyBorder="1" applyAlignment="1" applyProtection="1">
      <alignment horizontal="left" vertical="center"/>
      <protection locked="0"/>
    </xf>
    <xf numFmtId="0" fontId="0" fillId="24" borderId="166" xfId="0" applyFont="1" applyFill="1" applyBorder="1" applyAlignment="1" applyProtection="1">
      <alignment horizontal="center" vertical="center"/>
      <protection/>
    </xf>
    <xf numFmtId="0" fontId="0" fillId="24" borderId="167" xfId="0" applyFont="1" applyFill="1" applyBorder="1" applyAlignment="1" applyProtection="1">
      <alignment horizontal="center" vertical="center"/>
      <protection/>
    </xf>
    <xf numFmtId="0" fontId="19" fillId="0" borderId="168" xfId="0" applyFont="1" applyFill="1" applyBorder="1" applyAlignment="1" applyProtection="1">
      <alignment horizontal="center" vertical="center"/>
      <protection/>
    </xf>
    <xf numFmtId="0" fontId="19" fillId="0" borderId="169" xfId="0" applyFont="1" applyFill="1" applyBorder="1" applyAlignment="1" applyProtection="1">
      <alignment horizontal="center" vertical="center"/>
      <protection/>
    </xf>
    <xf numFmtId="0" fontId="0" fillId="24" borderId="168" xfId="0" applyFont="1" applyFill="1" applyBorder="1" applyAlignment="1" applyProtection="1">
      <alignment horizontal="center" vertical="center"/>
      <protection/>
    </xf>
    <xf numFmtId="0" fontId="19" fillId="0" borderId="170" xfId="0" applyFont="1" applyFill="1" applyBorder="1" applyAlignment="1" applyProtection="1">
      <alignment horizontal="center" vertical="center"/>
      <protection/>
    </xf>
    <xf numFmtId="49" fontId="25" fillId="0" borderId="171" xfId="0" applyNumberFormat="1" applyFont="1" applyFill="1" applyBorder="1" applyAlignment="1" applyProtection="1">
      <alignment horizontal="left" vertical="center"/>
      <protection locked="0"/>
    </xf>
    <xf numFmtId="49" fontId="25" fillId="0" borderId="172" xfId="0" applyNumberFormat="1" applyFont="1" applyFill="1" applyBorder="1" applyAlignment="1" applyProtection="1">
      <alignment horizontal="left" vertical="center"/>
      <protection locked="0"/>
    </xf>
    <xf numFmtId="0" fontId="13" fillId="24" borderId="24" xfId="0" applyFont="1" applyFill="1" applyBorder="1" applyAlignment="1" applyProtection="1">
      <alignment horizontal="center" vertical="center" shrinkToFit="1"/>
      <protection locked="0"/>
    </xf>
    <xf numFmtId="0" fontId="13" fillId="24" borderId="19" xfId="0" applyFont="1" applyFill="1" applyBorder="1" applyAlignment="1" applyProtection="1">
      <alignment horizontal="center" vertical="center" shrinkToFit="1"/>
      <protection locked="0"/>
    </xf>
    <xf numFmtId="0" fontId="13" fillId="24" borderId="25" xfId="0" applyFont="1" applyFill="1" applyBorder="1" applyAlignment="1" applyProtection="1">
      <alignment horizontal="center" vertical="center" shrinkToFit="1"/>
      <protection locked="0"/>
    </xf>
    <xf numFmtId="0" fontId="13" fillId="24" borderId="10" xfId="0" applyFont="1" applyFill="1" applyBorder="1" applyAlignment="1" applyProtection="1">
      <alignment horizontal="center" vertical="center" shrinkToFit="1"/>
      <protection locked="0"/>
    </xf>
    <xf numFmtId="0" fontId="13" fillId="24" borderId="0" xfId="0" applyFont="1" applyFill="1" applyBorder="1" applyAlignment="1" applyProtection="1">
      <alignment horizontal="center" vertical="center" shrinkToFit="1"/>
      <protection locked="0"/>
    </xf>
    <xf numFmtId="0" fontId="13" fillId="24" borderId="11" xfId="0" applyFont="1" applyFill="1" applyBorder="1" applyAlignment="1" applyProtection="1">
      <alignment horizontal="center" vertical="center" shrinkToFit="1"/>
      <protection locked="0"/>
    </xf>
    <xf numFmtId="0" fontId="13" fillId="24" borderId="22" xfId="0" applyFont="1" applyFill="1" applyBorder="1" applyAlignment="1" applyProtection="1">
      <alignment horizontal="center" vertical="center" shrinkToFit="1"/>
      <protection locked="0"/>
    </xf>
    <xf numFmtId="0" fontId="13" fillId="24" borderId="18" xfId="0" applyFont="1" applyFill="1" applyBorder="1" applyAlignment="1" applyProtection="1">
      <alignment horizontal="center" vertical="center" shrinkToFit="1"/>
      <protection locked="0"/>
    </xf>
    <xf numFmtId="0" fontId="37" fillId="30" borderId="91" xfId="0" applyFont="1" applyFill="1" applyBorder="1" applyAlignment="1" applyProtection="1">
      <alignment horizontal="center" vertical="center"/>
      <protection/>
    </xf>
    <xf numFmtId="0" fontId="37" fillId="30" borderId="79" xfId="0" applyFont="1" applyFill="1" applyBorder="1" applyAlignment="1" applyProtection="1">
      <alignment horizontal="center" vertical="center"/>
      <protection/>
    </xf>
    <xf numFmtId="0" fontId="24" fillId="24" borderId="0" xfId="0" applyFont="1" applyFill="1" applyBorder="1" applyAlignment="1" applyProtection="1">
      <alignment horizontal="center" vertical="center"/>
      <protection/>
    </xf>
    <xf numFmtId="0" fontId="24" fillId="24" borderId="19" xfId="0" applyFont="1" applyFill="1" applyBorder="1" applyAlignment="1" applyProtection="1">
      <alignment horizontal="center" vertical="center"/>
      <protection/>
    </xf>
    <xf numFmtId="3" fontId="13" fillId="24" borderId="24" xfId="0" applyNumberFormat="1" applyFont="1" applyFill="1" applyBorder="1" applyAlignment="1" applyProtection="1">
      <alignment horizontal="right" vertical="center"/>
      <protection locked="0"/>
    </xf>
    <xf numFmtId="3" fontId="13" fillId="24" borderId="19" xfId="0" applyNumberFormat="1" applyFont="1" applyFill="1" applyBorder="1" applyAlignment="1" applyProtection="1">
      <alignment horizontal="right" vertical="center"/>
      <protection locked="0"/>
    </xf>
    <xf numFmtId="3" fontId="13" fillId="24" borderId="10" xfId="0" applyNumberFormat="1" applyFont="1" applyFill="1" applyBorder="1" applyAlignment="1" applyProtection="1">
      <alignment horizontal="right" vertical="center"/>
      <protection locked="0"/>
    </xf>
    <xf numFmtId="3" fontId="13" fillId="24" borderId="0" xfId="0" applyNumberFormat="1" applyFont="1" applyFill="1" applyBorder="1" applyAlignment="1" applyProtection="1">
      <alignment horizontal="right" vertical="center"/>
      <protection locked="0"/>
    </xf>
    <xf numFmtId="3" fontId="13" fillId="24" borderId="19" xfId="0" applyNumberFormat="1" applyFont="1" applyFill="1" applyBorder="1" applyAlignment="1" applyProtection="1">
      <alignment horizontal="left" vertical="center"/>
      <protection/>
    </xf>
    <xf numFmtId="3" fontId="13" fillId="24" borderId="25" xfId="0" applyNumberFormat="1" applyFont="1" applyFill="1" applyBorder="1" applyAlignment="1" applyProtection="1">
      <alignment horizontal="left" vertical="center"/>
      <protection/>
    </xf>
    <xf numFmtId="3" fontId="13" fillId="24" borderId="0" xfId="0" applyNumberFormat="1" applyFont="1" applyFill="1" applyBorder="1" applyAlignment="1" applyProtection="1">
      <alignment horizontal="left" vertical="center"/>
      <protection/>
    </xf>
    <xf numFmtId="3" fontId="13" fillId="24" borderId="11" xfId="0" applyNumberFormat="1" applyFont="1" applyFill="1" applyBorder="1" applyAlignment="1" applyProtection="1">
      <alignment horizontal="left" vertical="center"/>
      <protection/>
    </xf>
    <xf numFmtId="0" fontId="3" fillId="29" borderId="16" xfId="0" applyFont="1" applyFill="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3" fontId="27" fillId="24" borderId="19" xfId="0" applyNumberFormat="1" applyFont="1" applyFill="1" applyBorder="1" applyAlignment="1" applyProtection="1">
      <alignment horizontal="center" vertical="center"/>
      <protection/>
    </xf>
    <xf numFmtId="3" fontId="27" fillId="24" borderId="0" xfId="0" applyNumberFormat="1" applyFont="1" applyFill="1" applyBorder="1" applyAlignment="1" applyProtection="1">
      <alignment horizontal="center" vertical="center"/>
      <protection/>
    </xf>
    <xf numFmtId="0" fontId="37" fillId="28" borderId="15" xfId="0" applyFont="1" applyFill="1" applyBorder="1" applyAlignment="1" applyProtection="1">
      <alignment horizontal="center" vertical="center" wrapText="1"/>
      <protection/>
    </xf>
    <xf numFmtId="0" fontId="42" fillId="26" borderId="16" xfId="0" applyFont="1" applyFill="1" applyBorder="1" applyAlignment="1" applyProtection="1">
      <alignment horizontal="center" vertical="center" wrapText="1"/>
      <protection/>
    </xf>
    <xf numFmtId="0" fontId="5" fillId="0" borderId="16" xfId="0" applyFont="1" applyBorder="1" applyAlignment="1">
      <alignment vertical="center" wrapText="1"/>
    </xf>
    <xf numFmtId="0" fontId="0" fillId="0" borderId="16" xfId="0" applyFont="1" applyBorder="1" applyAlignment="1">
      <alignment vertical="center" wrapText="1"/>
    </xf>
    <xf numFmtId="0" fontId="42" fillId="26" borderId="20" xfId="0" applyFont="1" applyFill="1" applyBorder="1" applyAlignment="1" applyProtection="1">
      <alignment horizontal="center" vertical="center" wrapText="1"/>
      <protection/>
    </xf>
    <xf numFmtId="0" fontId="42" fillId="26" borderId="14" xfId="0" applyFont="1" applyFill="1" applyBorder="1" applyAlignment="1" applyProtection="1">
      <alignment horizontal="center" vertical="center" wrapText="1"/>
      <protection/>
    </xf>
    <xf numFmtId="0" fontId="5" fillId="0" borderId="14" xfId="0" applyFont="1" applyBorder="1" applyAlignment="1">
      <alignment vertical="center" wrapText="1"/>
    </xf>
    <xf numFmtId="171" fontId="25" fillId="24" borderId="173" xfId="0" applyNumberFormat="1" applyFont="1" applyFill="1" applyBorder="1" applyAlignment="1" applyProtection="1">
      <alignment horizontal="center" vertical="center"/>
      <protection locked="0"/>
    </xf>
    <xf numFmtId="171" fontId="25" fillId="24" borderId="174" xfId="0" applyNumberFormat="1" applyFont="1" applyFill="1" applyBorder="1" applyAlignment="1" applyProtection="1">
      <alignment horizontal="center" vertical="center"/>
      <protection locked="0"/>
    </xf>
    <xf numFmtId="49" fontId="25" fillId="0" borderId="173" xfId="0" applyNumberFormat="1" applyFont="1" applyFill="1" applyBorder="1" applyAlignment="1" applyProtection="1">
      <alignment horizontal="left" vertical="center"/>
      <protection locked="0"/>
    </xf>
    <xf numFmtId="171" fontId="25" fillId="24" borderId="161" xfId="0" applyNumberFormat="1" applyFont="1" applyFill="1" applyBorder="1" applyAlignment="1" applyProtection="1">
      <alignment horizontal="center" vertical="center"/>
      <protection locked="0"/>
    </xf>
    <xf numFmtId="49" fontId="32" fillId="26" borderId="175" xfId="0" applyNumberFormat="1" applyFont="1" applyFill="1" applyBorder="1" applyAlignment="1" applyProtection="1">
      <alignment horizontal="center" vertical="center"/>
      <protection/>
    </xf>
    <xf numFmtId="49" fontId="32" fillId="26" borderId="118" xfId="0" applyNumberFormat="1" applyFont="1" applyFill="1" applyBorder="1" applyAlignment="1" applyProtection="1">
      <alignment horizontal="center" vertical="center"/>
      <protection/>
    </xf>
    <xf numFmtId="0" fontId="12" fillId="26" borderId="118" xfId="0" applyFont="1" applyFill="1" applyBorder="1" applyAlignment="1">
      <alignment horizontal="center" vertical="center"/>
    </xf>
    <xf numFmtId="0" fontId="12" fillId="26" borderId="176" xfId="0" applyFont="1" applyFill="1" applyBorder="1" applyAlignment="1">
      <alignment horizontal="center" vertical="center"/>
    </xf>
    <xf numFmtId="49" fontId="32" fillId="26" borderId="136" xfId="0" applyNumberFormat="1" applyFont="1" applyFill="1" applyBorder="1" applyAlignment="1" applyProtection="1">
      <alignment horizontal="center" vertical="center"/>
      <protection/>
    </xf>
    <xf numFmtId="49" fontId="32" fillId="26" borderId="127" xfId="0" applyNumberFormat="1" applyFont="1" applyFill="1" applyBorder="1" applyAlignment="1" applyProtection="1">
      <alignment horizontal="center" vertical="center"/>
      <protection/>
    </xf>
    <xf numFmtId="0" fontId="12" fillId="26" borderId="127" xfId="0" applyFont="1" applyFill="1" applyBorder="1" applyAlignment="1">
      <alignment horizontal="center" vertical="center"/>
    </xf>
    <xf numFmtId="0" fontId="12" fillId="26" borderId="134" xfId="0" applyFont="1" applyFill="1" applyBorder="1" applyAlignment="1">
      <alignment horizontal="center" vertical="center"/>
    </xf>
    <xf numFmtId="49" fontId="25" fillId="0" borderId="171" xfId="0" applyNumberFormat="1" applyFont="1" applyFill="1" applyBorder="1" applyAlignment="1" applyProtection="1">
      <alignment horizontal="left" vertical="center" wrapText="1"/>
      <protection locked="0"/>
    </xf>
    <xf numFmtId="171" fontId="25" fillId="24" borderId="30" xfId="0" applyNumberFormat="1"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xf>
    <xf numFmtId="0" fontId="19" fillId="0" borderId="35" xfId="0" applyFont="1" applyFill="1" applyBorder="1" applyAlignment="1" applyProtection="1">
      <alignment horizontal="center" vertical="center"/>
      <protection/>
    </xf>
    <xf numFmtId="49" fontId="25" fillId="0" borderId="177" xfId="0" applyNumberFormat="1" applyFont="1" applyFill="1" applyBorder="1" applyAlignment="1" applyProtection="1">
      <alignment horizontal="left" vertical="center"/>
      <protection locked="0"/>
    </xf>
    <xf numFmtId="49" fontId="25" fillId="0" borderId="178" xfId="0" applyNumberFormat="1" applyFont="1" applyFill="1" applyBorder="1" applyAlignment="1" applyProtection="1">
      <alignment horizontal="left" vertical="center"/>
      <protection locked="0"/>
    </xf>
    <xf numFmtId="171" fontId="25" fillId="24" borderId="179" xfId="0" applyNumberFormat="1" applyFont="1" applyFill="1" applyBorder="1" applyAlignment="1" applyProtection="1">
      <alignment horizontal="center" vertical="center"/>
      <protection locked="0"/>
    </xf>
    <xf numFmtId="49" fontId="25" fillId="0" borderId="179" xfId="0" applyNumberFormat="1" applyFont="1" applyFill="1" applyBorder="1" applyAlignment="1" applyProtection="1">
      <alignment horizontal="left" vertical="center"/>
      <protection locked="0"/>
    </xf>
    <xf numFmtId="0" fontId="0" fillId="24" borderId="33" xfId="0" applyFont="1" applyFill="1" applyBorder="1" applyAlignment="1" applyProtection="1">
      <alignment horizontal="center" vertical="center"/>
      <protection/>
    </xf>
    <xf numFmtId="0" fontId="0" fillId="24" borderId="34" xfId="0" applyFont="1" applyFill="1" applyBorder="1" applyAlignment="1" applyProtection="1">
      <alignment horizontal="center" vertical="center"/>
      <protection/>
    </xf>
    <xf numFmtId="0" fontId="19" fillId="0" borderId="44" xfId="0" applyFont="1" applyFill="1" applyBorder="1" applyAlignment="1" applyProtection="1">
      <alignment horizontal="center" vertical="center"/>
      <protection/>
    </xf>
    <xf numFmtId="49" fontId="25" fillId="24" borderId="180" xfId="0" applyNumberFormat="1" applyFont="1" applyFill="1" applyBorder="1" applyAlignment="1" applyProtection="1">
      <alignment horizontal="left" vertical="center"/>
      <protection/>
    </xf>
    <xf numFmtId="49" fontId="25" fillId="24" borderId="181" xfId="0" applyNumberFormat="1" applyFont="1" applyFill="1" applyBorder="1" applyAlignment="1" applyProtection="1">
      <alignment horizontal="left" vertical="center"/>
      <protection/>
    </xf>
    <xf numFmtId="0" fontId="37" fillId="30" borderId="104" xfId="0" applyFont="1" applyFill="1" applyBorder="1" applyAlignment="1" applyProtection="1">
      <alignment horizontal="center" vertical="center"/>
      <protection/>
    </xf>
    <xf numFmtId="0" fontId="20" fillId="28" borderId="182" xfId="0" applyFont="1" applyFill="1" applyBorder="1" applyAlignment="1" applyProtection="1">
      <alignment horizontal="right" vertical="center"/>
      <protection/>
    </xf>
    <xf numFmtId="0" fontId="0" fillId="0" borderId="0" xfId="0" applyFont="1" applyBorder="1" applyAlignment="1">
      <alignment/>
    </xf>
    <xf numFmtId="0" fontId="0" fillId="0" borderId="162" xfId="0" applyFont="1" applyBorder="1" applyAlignment="1">
      <alignment/>
    </xf>
    <xf numFmtId="0" fontId="0" fillId="0" borderId="20" xfId="0" applyFont="1" applyBorder="1" applyAlignment="1">
      <alignment/>
    </xf>
    <xf numFmtId="0" fontId="0" fillId="0" borderId="14" xfId="0" applyFont="1" applyBorder="1" applyAlignment="1">
      <alignment/>
    </xf>
    <xf numFmtId="0" fontId="0" fillId="0" borderId="130" xfId="0" applyFont="1" applyBorder="1" applyAlignment="1">
      <alignment/>
    </xf>
    <xf numFmtId="49" fontId="25" fillId="0" borderId="29" xfId="0" applyNumberFormat="1" applyFont="1" applyFill="1" applyBorder="1" applyAlignment="1" applyProtection="1">
      <alignment horizontal="left" vertical="center"/>
      <protection locked="0"/>
    </xf>
    <xf numFmtId="49" fontId="25" fillId="0" borderId="46" xfId="0" applyNumberFormat="1" applyFont="1" applyFill="1" applyBorder="1" applyAlignment="1" applyProtection="1">
      <alignment horizontal="left" vertical="center"/>
      <protection locked="0"/>
    </xf>
    <xf numFmtId="49" fontId="25" fillId="24" borderId="183" xfId="0" applyNumberFormat="1" applyFont="1" applyFill="1" applyBorder="1" applyAlignment="1" applyProtection="1">
      <alignment horizontal="left" vertical="center"/>
      <protection locked="0"/>
    </xf>
    <xf numFmtId="171" fontId="25" fillId="24" borderId="184" xfId="0" applyNumberFormat="1" applyFont="1" applyFill="1" applyBorder="1" applyAlignment="1" applyProtection="1">
      <alignment horizontal="center" vertical="center"/>
      <protection/>
    </xf>
    <xf numFmtId="171" fontId="25" fillId="24" borderId="185" xfId="0" applyNumberFormat="1" applyFont="1" applyFill="1" applyBorder="1" applyAlignment="1" applyProtection="1">
      <alignment horizontal="center" vertical="center"/>
      <protection/>
    </xf>
    <xf numFmtId="171" fontId="25" fillId="24" borderId="186" xfId="0" applyNumberFormat="1" applyFont="1" applyFill="1" applyBorder="1" applyAlignment="1" applyProtection="1">
      <alignment horizontal="center" vertical="center"/>
      <protection/>
    </xf>
    <xf numFmtId="171" fontId="25" fillId="24" borderId="187" xfId="0" applyNumberFormat="1" applyFont="1" applyFill="1" applyBorder="1" applyAlignment="1" applyProtection="1">
      <alignment horizontal="center" vertical="center"/>
      <protection/>
    </xf>
    <xf numFmtId="0" fontId="16" fillId="24" borderId="0" xfId="0" applyFont="1" applyFill="1" applyBorder="1" applyAlignment="1" applyProtection="1">
      <alignment horizontal="center" vertical="center" wrapText="1"/>
      <protection/>
    </xf>
    <xf numFmtId="0" fontId="20" fillId="24" borderId="104" xfId="0" applyFont="1" applyFill="1" applyBorder="1" applyAlignment="1" applyProtection="1">
      <alignment horizontal="center" vertical="center"/>
      <protection/>
    </xf>
    <xf numFmtId="49" fontId="25" fillId="0" borderId="28" xfId="0" applyNumberFormat="1" applyFont="1" applyFill="1" applyBorder="1" applyAlignment="1" applyProtection="1">
      <alignment horizontal="left" vertical="center"/>
      <protection/>
    </xf>
    <xf numFmtId="49" fontId="25" fillId="0" borderId="26" xfId="0" applyNumberFormat="1" applyFont="1" applyFill="1" applyBorder="1" applyAlignment="1" applyProtection="1">
      <alignment horizontal="left" vertical="center"/>
      <protection/>
    </xf>
    <xf numFmtId="49" fontId="25" fillId="0" borderId="29" xfId="0" applyNumberFormat="1" applyFont="1" applyFill="1" applyBorder="1" applyAlignment="1" applyProtection="1">
      <alignment horizontal="left" vertical="center"/>
      <protection/>
    </xf>
    <xf numFmtId="49" fontId="25" fillId="0" borderId="46" xfId="0" applyNumberFormat="1" applyFont="1" applyFill="1" applyBorder="1" applyAlignment="1" applyProtection="1">
      <alignment horizontal="left" vertical="center"/>
      <protection/>
    </xf>
    <xf numFmtId="171" fontId="25" fillId="24" borderId="26" xfId="0" applyNumberFormat="1" applyFont="1" applyFill="1" applyBorder="1" applyAlignment="1" applyProtection="1">
      <alignment horizontal="center" vertical="center"/>
      <protection/>
    </xf>
    <xf numFmtId="171" fontId="25" fillId="24" borderId="30" xfId="0" applyNumberFormat="1" applyFont="1" applyFill="1" applyBorder="1" applyAlignment="1" applyProtection="1">
      <alignment horizontal="center" vertical="center"/>
      <protection/>
    </xf>
    <xf numFmtId="171" fontId="25" fillId="24" borderId="46" xfId="0" applyNumberFormat="1" applyFont="1" applyFill="1" applyBorder="1" applyAlignment="1" applyProtection="1">
      <alignment horizontal="center" vertical="center"/>
      <protection/>
    </xf>
    <xf numFmtId="171" fontId="25" fillId="24" borderId="188" xfId="0" applyNumberFormat="1" applyFont="1" applyFill="1" applyBorder="1" applyAlignment="1" applyProtection="1">
      <alignment horizontal="center" vertical="center"/>
      <protection/>
    </xf>
    <xf numFmtId="49" fontId="25" fillId="24" borderId="189" xfId="0" applyNumberFormat="1" applyFont="1" applyFill="1" applyBorder="1" applyAlignment="1" applyProtection="1">
      <alignment horizontal="left" vertical="center"/>
      <protection/>
    </xf>
    <xf numFmtId="49" fontId="25" fillId="24" borderId="190" xfId="0" applyNumberFormat="1" applyFont="1" applyFill="1" applyBorder="1" applyAlignment="1" applyProtection="1">
      <alignment horizontal="left" vertical="center"/>
      <protection/>
    </xf>
    <xf numFmtId="49" fontId="25" fillId="24" borderId="191" xfId="0" applyNumberFormat="1" applyFont="1" applyFill="1" applyBorder="1" applyAlignment="1" applyProtection="1">
      <alignment horizontal="left" vertical="center"/>
      <protection/>
    </xf>
    <xf numFmtId="49" fontId="25" fillId="24" borderId="22" xfId="0" applyNumberFormat="1" applyFont="1" applyFill="1" applyBorder="1" applyAlignment="1" applyProtection="1">
      <alignment horizontal="left" vertical="center"/>
      <protection/>
    </xf>
    <xf numFmtId="0" fontId="16" fillId="24" borderId="19" xfId="0" applyFont="1" applyFill="1" applyBorder="1" applyAlignment="1" applyProtection="1">
      <alignment horizontal="center" vertical="center" wrapText="1"/>
      <protection/>
    </xf>
    <xf numFmtId="49" fontId="25" fillId="24" borderId="11" xfId="0" applyNumberFormat="1" applyFont="1" applyFill="1" applyBorder="1" applyAlignment="1" applyProtection="1">
      <alignment horizontal="left" vertical="center"/>
      <protection locked="0"/>
    </xf>
    <xf numFmtId="0" fontId="24" fillId="24" borderId="80" xfId="0" applyFont="1" applyFill="1" applyBorder="1" applyAlignment="1" applyProtection="1">
      <alignment horizontal="left" vertical="center"/>
      <protection/>
    </xf>
    <xf numFmtId="0" fontId="24" fillId="24" borderId="18" xfId="0" applyFont="1" applyFill="1" applyBorder="1" applyAlignment="1" applyProtection="1">
      <alignment horizontal="left" vertical="center"/>
      <protection/>
    </xf>
    <xf numFmtId="49" fontId="25" fillId="24" borderId="20" xfId="0" applyNumberFormat="1" applyFont="1" applyFill="1" applyBorder="1" applyAlignment="1" applyProtection="1">
      <alignment horizontal="left" vertical="center"/>
      <protection/>
    </xf>
    <xf numFmtId="49" fontId="25" fillId="24" borderId="89" xfId="0" applyNumberFormat="1" applyFont="1" applyFill="1" applyBorder="1" applyAlignment="1" applyProtection="1">
      <alignment horizontal="left" vertical="center"/>
      <protection/>
    </xf>
    <xf numFmtId="0" fontId="24" fillId="24" borderId="14" xfId="0" applyFont="1" applyFill="1" applyBorder="1" applyAlignment="1" applyProtection="1">
      <alignment horizontal="left" vertical="center"/>
      <protection/>
    </xf>
    <xf numFmtId="49" fontId="25" fillId="24" borderId="85" xfId="0" applyNumberFormat="1" applyFont="1" applyFill="1" applyBorder="1" applyAlignment="1" applyProtection="1">
      <alignment horizontal="left" vertical="center"/>
      <protection locked="0"/>
    </xf>
    <xf numFmtId="3" fontId="20" fillId="24" borderId="104" xfId="0" applyNumberFormat="1" applyFont="1" applyFill="1" applyBorder="1" applyAlignment="1" applyProtection="1">
      <alignment horizontal="center" vertical="center"/>
      <protection/>
    </xf>
    <xf numFmtId="49" fontId="25" fillId="24" borderId="10" xfId="0" applyNumberFormat="1" applyFont="1" applyFill="1" applyBorder="1" applyAlignment="1" applyProtection="1">
      <alignment horizontal="left" vertical="center"/>
      <protection/>
    </xf>
    <xf numFmtId="171" fontId="25" fillId="24" borderId="192" xfId="0" applyNumberFormat="1" applyFont="1" applyFill="1" applyBorder="1" applyAlignment="1" applyProtection="1">
      <alignment horizontal="center" vertical="center"/>
      <protection/>
    </xf>
    <xf numFmtId="3" fontId="4" fillId="24" borderId="24" xfId="0" applyNumberFormat="1" applyFont="1" applyFill="1" applyBorder="1" applyAlignment="1" applyProtection="1">
      <alignment horizontal="left" vertical="center" wrapText="1"/>
      <protection locked="0"/>
    </xf>
    <xf numFmtId="0" fontId="4" fillId="0" borderId="19"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20" fillId="24" borderId="127" xfId="0" applyNumberFormat="1" applyFont="1" applyFill="1" applyBorder="1" applyAlignment="1" applyProtection="1">
      <alignment horizontal="left" vertical="center"/>
      <protection locked="0"/>
    </xf>
    <xf numFmtId="0" fontId="37" fillId="30" borderId="100" xfId="0" applyFont="1" applyFill="1" applyBorder="1" applyAlignment="1" applyProtection="1">
      <alignment horizontal="center" vertical="center"/>
      <protection/>
    </xf>
    <xf numFmtId="0" fontId="37" fillId="30" borderId="101" xfId="0" applyFont="1" applyFill="1" applyBorder="1" applyAlignment="1" applyProtection="1">
      <alignment horizontal="center" vertical="center"/>
      <protection/>
    </xf>
    <xf numFmtId="0" fontId="37" fillId="30" borderId="102" xfId="0" applyFont="1" applyFill="1" applyBorder="1" applyAlignment="1" applyProtection="1">
      <alignment horizontal="center" vertical="center"/>
      <protection/>
    </xf>
    <xf numFmtId="0" fontId="37" fillId="30" borderId="106" xfId="0" applyFont="1" applyFill="1" applyBorder="1" applyAlignment="1" applyProtection="1">
      <alignment horizontal="center" vertical="center"/>
      <protection/>
    </xf>
    <xf numFmtId="0" fontId="37" fillId="30" borderId="107" xfId="0" applyFont="1" applyFill="1" applyBorder="1" applyAlignment="1" applyProtection="1">
      <alignment horizontal="center" vertical="center"/>
      <protection/>
    </xf>
    <xf numFmtId="0" fontId="37" fillId="30" borderId="108" xfId="0" applyFont="1" applyFill="1" applyBorder="1" applyAlignment="1" applyProtection="1">
      <alignment horizontal="center" vertical="center"/>
      <protection/>
    </xf>
    <xf numFmtId="0" fontId="37" fillId="26" borderId="41" xfId="57" applyFont="1" applyFill="1" applyBorder="1" applyAlignment="1" applyProtection="1">
      <alignment horizontal="center" vertical="center"/>
      <protection locked="0"/>
    </xf>
    <xf numFmtId="0" fontId="0" fillId="0" borderId="71" xfId="0" applyFont="1" applyBorder="1" applyAlignment="1">
      <alignment horizontal="center" vertical="center"/>
    </xf>
    <xf numFmtId="0" fontId="0" fillId="0" borderId="52" xfId="0" applyFont="1" applyBorder="1" applyAlignment="1">
      <alignment horizontal="center" vertical="center"/>
    </xf>
    <xf numFmtId="0" fontId="0" fillId="0" borderId="72" xfId="0" applyFont="1" applyBorder="1" applyAlignment="1">
      <alignment horizontal="center" vertical="center"/>
    </xf>
    <xf numFmtId="9" fontId="3" fillId="24" borderId="71" xfId="0" applyNumberFormat="1" applyFont="1" applyFill="1" applyBorder="1" applyAlignment="1" applyProtection="1">
      <alignment horizontal="center" vertical="center"/>
      <protection/>
    </xf>
    <xf numFmtId="0" fontId="38" fillId="26" borderId="71" xfId="57" applyFont="1" applyFill="1" applyBorder="1" applyAlignment="1" applyProtection="1">
      <alignment horizontal="center" vertical="center" wrapText="1"/>
      <protection locked="0"/>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4" fillId="25" borderId="71" xfId="57" applyFont="1" applyFill="1" applyBorder="1" applyAlignment="1">
      <alignment horizontal="center" vertical="center"/>
      <protection/>
    </xf>
    <xf numFmtId="0" fontId="12" fillId="25" borderId="41" xfId="57" applyFont="1" applyFill="1" applyBorder="1" applyAlignment="1">
      <alignment horizontal="center" vertical="center"/>
      <protection/>
    </xf>
    <xf numFmtId="0" fontId="12" fillId="25" borderId="71" xfId="57" applyFont="1" applyFill="1" applyBorder="1" applyAlignment="1">
      <alignment horizontal="center" vertical="center"/>
      <protection/>
    </xf>
    <xf numFmtId="0" fontId="12" fillId="25" borderId="52" xfId="57" applyFont="1" applyFill="1" applyBorder="1" applyAlignment="1">
      <alignment horizontal="center" vertical="center"/>
      <protection/>
    </xf>
    <xf numFmtId="0" fontId="12" fillId="25" borderId="72" xfId="57" applyFont="1" applyFill="1" applyBorder="1" applyAlignment="1">
      <alignment horizontal="center" vertical="center"/>
      <protection/>
    </xf>
    <xf numFmtId="0" fontId="4" fillId="25" borderId="71" xfId="57" applyFont="1" applyFill="1" applyBorder="1" applyAlignment="1" applyProtection="1">
      <alignment horizontal="center" vertical="center"/>
      <protection locked="0"/>
    </xf>
    <xf numFmtId="0" fontId="4" fillId="25" borderId="63" xfId="57" applyFont="1" applyFill="1" applyBorder="1" applyAlignment="1" applyProtection="1">
      <alignment horizontal="center" vertical="center"/>
      <protection locked="0"/>
    </xf>
    <xf numFmtId="0" fontId="4" fillId="25" borderId="72" xfId="57" applyFont="1" applyFill="1" applyBorder="1" applyAlignment="1" applyProtection="1">
      <alignment horizontal="center" vertical="center"/>
      <protection locked="0"/>
    </xf>
    <xf numFmtId="0" fontId="4" fillId="25" borderId="67" xfId="57" applyFont="1" applyFill="1" applyBorder="1" applyAlignment="1" applyProtection="1">
      <alignment horizontal="center" vertical="center"/>
      <protection locked="0"/>
    </xf>
    <xf numFmtId="0" fontId="49" fillId="25" borderId="41" xfId="57" applyFont="1" applyFill="1" applyBorder="1" applyAlignment="1">
      <alignment horizontal="center" vertical="center"/>
      <protection/>
    </xf>
    <xf numFmtId="0" fontId="49" fillId="25" borderId="71" xfId="57" applyFont="1" applyFill="1" applyBorder="1" applyAlignment="1">
      <alignment horizontal="center" vertical="center"/>
      <protection/>
    </xf>
    <xf numFmtId="0" fontId="49" fillId="25" borderId="52" xfId="57" applyFont="1" applyFill="1" applyBorder="1" applyAlignment="1">
      <alignment horizontal="center" vertical="center"/>
      <protection/>
    </xf>
    <xf numFmtId="0" fontId="49" fillId="25" borderId="72" xfId="57" applyFont="1" applyFill="1" applyBorder="1" applyAlignment="1">
      <alignment horizontal="center" vertical="center"/>
      <protection/>
    </xf>
    <xf numFmtId="0" fontId="20" fillId="25" borderId="71" xfId="57" applyFont="1" applyFill="1" applyBorder="1" applyAlignment="1">
      <alignment horizontal="center" vertical="center"/>
      <protection/>
    </xf>
    <xf numFmtId="0" fontId="20" fillId="25" borderId="63" xfId="57" applyFont="1" applyFill="1" applyBorder="1" applyAlignment="1">
      <alignment horizontal="center" vertical="center"/>
      <protection/>
    </xf>
    <xf numFmtId="0" fontId="20" fillId="25" borderId="72" xfId="57" applyFont="1" applyFill="1" applyBorder="1" applyAlignment="1">
      <alignment horizontal="center" vertical="center"/>
      <protection/>
    </xf>
    <xf numFmtId="0" fontId="20" fillId="25" borderId="67" xfId="57" applyFont="1" applyFill="1" applyBorder="1" applyAlignment="1">
      <alignment horizontal="center" vertical="center"/>
      <protection/>
    </xf>
    <xf numFmtId="0" fontId="9" fillId="26" borderId="41" xfId="57" applyFont="1" applyFill="1" applyBorder="1" applyAlignment="1">
      <alignment horizontal="center" vertical="center"/>
      <protection/>
    </xf>
    <xf numFmtId="0" fontId="9" fillId="26" borderId="71" xfId="57" applyFont="1" applyFill="1" applyBorder="1" applyAlignment="1">
      <alignment horizontal="center" vertical="center"/>
      <protection/>
    </xf>
    <xf numFmtId="0" fontId="9" fillId="26" borderId="144" xfId="57" applyFont="1" applyFill="1" applyBorder="1" applyAlignment="1">
      <alignment horizontal="center" vertical="center"/>
      <protection/>
    </xf>
    <xf numFmtId="0" fontId="9" fillId="26" borderId="52" xfId="57" applyFont="1" applyFill="1" applyBorder="1" applyAlignment="1">
      <alignment horizontal="center" vertical="center"/>
      <protection/>
    </xf>
    <xf numFmtId="0" fontId="9" fillId="26" borderId="72" xfId="57" applyFont="1" applyFill="1" applyBorder="1" applyAlignment="1">
      <alignment horizontal="center" vertical="center"/>
      <protection/>
    </xf>
    <xf numFmtId="0" fontId="9" fillId="26" borderId="146" xfId="57" applyFont="1" applyFill="1" applyBorder="1" applyAlignment="1">
      <alignment horizontal="center" vertical="center"/>
      <protection/>
    </xf>
    <xf numFmtId="0" fontId="4" fillId="0" borderId="71" xfId="57" applyFont="1" applyBorder="1" applyAlignment="1" applyProtection="1">
      <alignment horizontal="center" vertical="center"/>
      <protection locked="0"/>
    </xf>
    <xf numFmtId="0" fontId="4" fillId="0" borderId="63" xfId="57" applyFont="1" applyBorder="1" applyAlignment="1" applyProtection="1">
      <alignment horizontal="center" vertical="center"/>
      <protection locked="0"/>
    </xf>
    <xf numFmtId="0" fontId="4" fillId="0" borderId="72" xfId="57" applyFont="1" applyBorder="1" applyAlignment="1" applyProtection="1">
      <alignment horizontal="center" vertical="center"/>
      <protection locked="0"/>
    </xf>
    <xf numFmtId="0" fontId="4" fillId="0" borderId="67" xfId="57" applyFont="1" applyBorder="1" applyAlignment="1" applyProtection="1">
      <alignment horizontal="center" vertical="center"/>
      <protection locked="0"/>
    </xf>
    <xf numFmtId="0" fontId="12" fillId="25" borderId="71" xfId="57" applyFont="1" applyFill="1" applyBorder="1" applyAlignment="1">
      <alignment vertical="top"/>
      <protection/>
    </xf>
    <xf numFmtId="0" fontId="12" fillId="25" borderId="63" xfId="57" applyFont="1" applyFill="1" applyBorder="1" applyAlignment="1">
      <alignment vertical="top"/>
      <protection/>
    </xf>
    <xf numFmtId="0" fontId="4" fillId="25" borderId="0" xfId="57" applyFont="1" applyFill="1" applyBorder="1" applyAlignment="1" applyProtection="1">
      <alignment vertical="center"/>
      <protection locked="0"/>
    </xf>
    <xf numFmtId="0" fontId="4" fillId="25" borderId="53" xfId="57" applyFont="1" applyFill="1" applyBorder="1" applyAlignment="1" applyProtection="1">
      <alignment vertical="center"/>
      <protection locked="0"/>
    </xf>
    <xf numFmtId="0" fontId="4" fillId="25" borderId="72" xfId="57" applyFont="1" applyFill="1" applyBorder="1" applyAlignment="1" applyProtection="1">
      <alignment vertical="center"/>
      <protection locked="0"/>
    </xf>
    <xf numFmtId="0" fontId="4" fillId="25" borderId="67" xfId="57" applyFont="1" applyFill="1" applyBorder="1" applyAlignment="1" applyProtection="1">
      <alignment vertical="center"/>
      <protection locked="0"/>
    </xf>
    <xf numFmtId="0" fontId="4" fillId="0" borderId="50" xfId="57" applyFont="1" applyBorder="1" applyAlignment="1" applyProtection="1">
      <alignment vertical="center"/>
      <protection locked="0"/>
    </xf>
    <xf numFmtId="0" fontId="4" fillId="0" borderId="193" xfId="57" applyFont="1" applyBorder="1" applyAlignment="1" applyProtection="1">
      <alignment vertical="center"/>
      <protection locked="0"/>
    </xf>
    <xf numFmtId="0" fontId="12" fillId="25" borderId="0" xfId="57" applyFont="1" applyFill="1" applyBorder="1" applyAlignment="1">
      <alignment horizontal="center"/>
      <protection/>
    </xf>
    <xf numFmtId="0" fontId="12" fillId="25" borderId="53" xfId="57" applyFont="1" applyFill="1" applyBorder="1" applyAlignment="1">
      <alignment horizontal="center"/>
      <protection/>
    </xf>
    <xf numFmtId="0" fontId="9" fillId="26" borderId="63" xfId="57" applyFont="1" applyFill="1" applyBorder="1" applyAlignment="1">
      <alignment horizontal="center" vertical="center"/>
      <protection/>
    </xf>
    <xf numFmtId="0" fontId="9" fillId="26" borderId="67" xfId="57" applyFont="1" applyFill="1" applyBorder="1" applyAlignment="1">
      <alignment horizontal="center" vertical="center"/>
      <protection/>
    </xf>
    <xf numFmtId="0" fontId="4" fillId="0" borderId="41" xfId="57" applyFont="1" applyBorder="1" applyAlignment="1" applyProtection="1">
      <alignment horizontal="center" vertical="center"/>
      <protection locked="0"/>
    </xf>
    <xf numFmtId="0" fontId="4" fillId="0" borderId="52" xfId="57" applyFont="1" applyBorder="1" applyAlignment="1" applyProtection="1">
      <alignment horizontal="center" vertical="center"/>
      <protection locked="0"/>
    </xf>
    <xf numFmtId="0" fontId="0" fillId="25" borderId="0" xfId="57" applyFont="1" applyFill="1" applyBorder="1" applyAlignment="1">
      <alignment vertical="center"/>
      <protection/>
    </xf>
    <xf numFmtId="0" fontId="0" fillId="25" borderId="53" xfId="57" applyFont="1" applyFill="1" applyBorder="1" applyAlignment="1">
      <alignment vertical="center"/>
      <protection/>
    </xf>
    <xf numFmtId="0" fontId="5" fillId="25" borderId="71" xfId="57" applyFont="1" applyFill="1" applyBorder="1" applyAlignment="1">
      <alignment vertical="center"/>
      <protection/>
    </xf>
    <xf numFmtId="0" fontId="5" fillId="25" borderId="72" xfId="57" applyFont="1" applyFill="1" applyBorder="1" applyAlignment="1">
      <alignment vertical="center"/>
      <protection/>
    </xf>
    <xf numFmtId="0" fontId="25" fillId="0" borderId="41" xfId="57" applyFont="1" applyBorder="1" applyAlignment="1" applyProtection="1">
      <alignment horizontal="center" vertical="center"/>
      <protection locked="0"/>
    </xf>
    <xf numFmtId="0" fontId="25" fillId="0" borderId="71" xfId="57" applyFont="1" applyBorder="1" applyAlignment="1" applyProtection="1">
      <alignment horizontal="center" vertical="center"/>
      <protection locked="0"/>
    </xf>
    <xf numFmtId="0" fontId="25" fillId="0" borderId="63" xfId="57" applyFont="1" applyBorder="1" applyAlignment="1" applyProtection="1">
      <alignment horizontal="center" vertical="center"/>
      <protection locked="0"/>
    </xf>
    <xf numFmtId="0" fontId="25" fillId="0" borderId="52" xfId="57" applyFont="1" applyBorder="1" applyAlignment="1" applyProtection="1">
      <alignment horizontal="center" vertical="center"/>
      <protection locked="0"/>
    </xf>
    <xf numFmtId="0" fontId="25" fillId="0" borderId="72" xfId="57" applyFont="1" applyBorder="1" applyAlignment="1" applyProtection="1">
      <alignment horizontal="center" vertical="center"/>
      <protection locked="0"/>
    </xf>
    <xf numFmtId="0" fontId="25" fillId="0" borderId="67" xfId="57" applyFont="1" applyBorder="1" applyAlignment="1" applyProtection="1">
      <alignment horizontal="center" vertical="center"/>
      <protection locked="0"/>
    </xf>
    <xf numFmtId="0" fontId="25" fillId="0" borderId="15" xfId="57" applyFont="1" applyBorder="1" applyAlignment="1" applyProtection="1">
      <alignment horizontal="center" vertical="center"/>
      <protection locked="0"/>
    </xf>
    <xf numFmtId="0" fontId="25" fillId="0" borderId="16" xfId="57" applyFont="1" applyBorder="1" applyAlignment="1" applyProtection="1">
      <alignment horizontal="center" vertical="center"/>
      <protection locked="0"/>
    </xf>
    <xf numFmtId="0" fontId="25" fillId="0" borderId="12" xfId="57" applyFont="1" applyBorder="1" applyAlignment="1" applyProtection="1">
      <alignment horizontal="center" vertical="center"/>
      <protection locked="0"/>
    </xf>
    <xf numFmtId="0" fontId="25" fillId="0" borderId="20" xfId="57" applyFont="1" applyBorder="1" applyAlignment="1" applyProtection="1">
      <alignment horizontal="center" vertical="center"/>
      <protection locked="0"/>
    </xf>
    <xf numFmtId="0" fontId="25" fillId="0" borderId="14" xfId="57" applyFont="1" applyBorder="1" applyAlignment="1" applyProtection="1">
      <alignment horizontal="center" vertical="center"/>
      <protection locked="0"/>
    </xf>
    <xf numFmtId="0" fontId="25" fillId="0" borderId="21" xfId="57" applyFont="1" applyBorder="1" applyAlignment="1" applyProtection="1">
      <alignment horizontal="center" vertical="center"/>
      <protection locked="0"/>
    </xf>
    <xf numFmtId="0" fontId="25" fillId="0" borderId="15" xfId="57" applyFont="1" applyBorder="1" applyAlignment="1">
      <alignment horizontal="center" vertical="center"/>
      <protection/>
    </xf>
    <xf numFmtId="0" fontId="25" fillId="0" borderId="16" xfId="57" applyFont="1" applyBorder="1" applyAlignment="1">
      <alignment horizontal="center" vertical="center"/>
      <protection/>
    </xf>
    <xf numFmtId="0" fontId="25" fillId="0" borderId="12" xfId="57" applyFont="1" applyBorder="1" applyAlignment="1">
      <alignment horizontal="center" vertical="center"/>
      <protection/>
    </xf>
    <xf numFmtId="0" fontId="25" fillId="0" borderId="20" xfId="57" applyFont="1" applyBorder="1" applyAlignment="1">
      <alignment horizontal="center" vertical="center"/>
      <protection/>
    </xf>
    <xf numFmtId="0" fontId="25" fillId="0" borderId="14" xfId="57" applyFont="1" applyBorder="1" applyAlignment="1">
      <alignment horizontal="center" vertical="center"/>
      <protection/>
    </xf>
    <xf numFmtId="0" fontId="25" fillId="0" borderId="21" xfId="57" applyFont="1" applyBorder="1" applyAlignment="1">
      <alignment horizontal="center" vertical="center"/>
      <protection/>
    </xf>
    <xf numFmtId="0" fontId="24" fillId="0" borderId="0" xfId="57" applyFont="1" applyBorder="1" applyAlignment="1">
      <alignment horizontal="center" vertical="center"/>
      <protection/>
    </xf>
    <xf numFmtId="0" fontId="0" fillId="25" borderId="71" xfId="57" applyFont="1" applyFill="1" applyBorder="1" applyAlignment="1">
      <alignment vertical="center"/>
      <protection/>
    </xf>
    <xf numFmtId="0" fontId="0" fillId="25" borderId="63" xfId="57" applyFont="1" applyFill="1" applyBorder="1" applyAlignment="1">
      <alignment vertical="center"/>
      <protection/>
    </xf>
    <xf numFmtId="0" fontId="4" fillId="0" borderId="69" xfId="57" applyFont="1" applyBorder="1" applyAlignment="1" applyProtection="1">
      <alignment vertical="center"/>
      <protection locked="0"/>
    </xf>
    <xf numFmtId="0" fontId="4" fillId="0" borderId="0" xfId="57" applyFont="1" applyBorder="1" applyAlignment="1" applyProtection="1">
      <alignment vertical="center"/>
      <protection locked="0"/>
    </xf>
    <xf numFmtId="0" fontId="4" fillId="0" borderId="52" xfId="57" applyFont="1" applyBorder="1" applyAlignment="1" applyProtection="1">
      <alignment vertical="center"/>
      <protection locked="0"/>
    </xf>
    <xf numFmtId="0" fontId="4" fillId="0" borderId="72" xfId="57" applyFont="1" applyBorder="1" applyAlignment="1" applyProtection="1">
      <alignment vertical="center"/>
      <protection locked="0"/>
    </xf>
    <xf numFmtId="0" fontId="4" fillId="0" borderId="67" xfId="57" applyFont="1" applyBorder="1" applyAlignment="1" applyProtection="1">
      <alignment vertical="center"/>
      <protection locked="0"/>
    </xf>
    <xf numFmtId="0" fontId="0" fillId="0" borderId="71" xfId="57" applyFont="1" applyBorder="1" applyAlignment="1">
      <alignment vertical="center"/>
      <protection/>
    </xf>
    <xf numFmtId="0" fontId="0" fillId="0" borderId="63" xfId="57" applyFont="1" applyBorder="1" applyAlignment="1">
      <alignment vertical="center"/>
      <protection/>
    </xf>
    <xf numFmtId="0" fontId="32" fillId="26" borderId="15" xfId="57" applyFont="1" applyFill="1" applyBorder="1" applyAlignment="1">
      <alignment horizontal="center" vertical="center"/>
      <protection/>
    </xf>
    <xf numFmtId="0" fontId="32" fillId="26" borderId="16" xfId="57" applyFont="1" applyFill="1" applyBorder="1" applyAlignment="1">
      <alignment horizontal="center" vertical="center"/>
      <protection/>
    </xf>
    <xf numFmtId="0" fontId="32" fillId="26" borderId="12" xfId="57" applyFont="1" applyFill="1" applyBorder="1" applyAlignment="1">
      <alignment horizontal="center" vertical="center"/>
      <protection/>
    </xf>
    <xf numFmtId="0" fontId="32" fillId="26" borderId="20" xfId="57" applyFont="1" applyFill="1" applyBorder="1" applyAlignment="1">
      <alignment horizontal="center" vertical="center"/>
      <protection/>
    </xf>
    <xf numFmtId="0" fontId="32" fillId="26" borderId="14" xfId="57" applyFont="1" applyFill="1" applyBorder="1" applyAlignment="1">
      <alignment horizontal="center" vertical="center"/>
      <protection/>
    </xf>
    <xf numFmtId="0" fontId="32" fillId="26" borderId="21" xfId="57" applyFont="1" applyFill="1" applyBorder="1" applyAlignment="1">
      <alignment horizontal="center" vertical="center"/>
      <protection/>
    </xf>
    <xf numFmtId="0" fontId="4" fillId="25" borderId="41" xfId="57" applyFont="1" applyFill="1" applyBorder="1" applyAlignment="1" applyProtection="1">
      <alignment vertical="center"/>
      <protection locked="0"/>
    </xf>
    <xf numFmtId="0" fontId="4" fillId="25" borderId="71" xfId="57" applyFont="1" applyFill="1" applyBorder="1" applyAlignment="1" applyProtection="1">
      <alignment vertical="center"/>
      <protection locked="0"/>
    </xf>
    <xf numFmtId="0" fontId="0" fillId="0" borderId="63" xfId="0" applyFont="1" applyBorder="1" applyAlignment="1">
      <alignment vertical="center"/>
    </xf>
    <xf numFmtId="0" fontId="4" fillId="25" borderId="69" xfId="57" applyFont="1" applyFill="1" applyBorder="1" applyAlignment="1" applyProtection="1">
      <alignment vertical="center"/>
      <protection locked="0"/>
    </xf>
    <xf numFmtId="0" fontId="4" fillId="25" borderId="0" xfId="57" applyFont="1" applyFill="1" applyBorder="1" applyAlignment="1" applyProtection="1">
      <alignment vertical="center"/>
      <protection locked="0"/>
    </xf>
    <xf numFmtId="0" fontId="0" fillId="0" borderId="53" xfId="0" applyFont="1" applyBorder="1" applyAlignment="1">
      <alignment vertical="center"/>
    </xf>
    <xf numFmtId="0" fontId="4" fillId="25" borderId="52" xfId="57" applyFont="1" applyFill="1" applyBorder="1" applyAlignment="1" applyProtection="1">
      <alignment vertical="center"/>
      <protection locked="0"/>
    </xf>
    <xf numFmtId="0" fontId="4" fillId="25" borderId="72" xfId="57" applyFont="1" applyFill="1" applyBorder="1" applyAlignment="1" applyProtection="1">
      <alignment vertical="center"/>
      <protection locked="0"/>
    </xf>
    <xf numFmtId="0" fontId="0" fillId="0" borderId="67" xfId="0" applyFont="1" applyBorder="1" applyAlignment="1">
      <alignment vertical="center"/>
    </xf>
    <xf numFmtId="0" fontId="4" fillId="25" borderId="63" xfId="57" applyFont="1" applyFill="1" applyBorder="1" applyAlignment="1" applyProtection="1">
      <alignment vertical="center"/>
      <protection locked="0"/>
    </xf>
    <xf numFmtId="0" fontId="4" fillId="25" borderId="53" xfId="57" applyFont="1" applyFill="1" applyBorder="1" applyAlignment="1" applyProtection="1">
      <alignment vertical="center"/>
      <protection locked="0"/>
    </xf>
    <xf numFmtId="0" fontId="4" fillId="25" borderId="67" xfId="57" applyFont="1" applyFill="1" applyBorder="1" applyAlignment="1" applyProtection="1">
      <alignment vertical="center"/>
      <protection locked="0"/>
    </xf>
    <xf numFmtId="0" fontId="0" fillId="0" borderId="0" xfId="57" applyFont="1" applyBorder="1" applyAlignment="1">
      <alignment vertical="center"/>
      <protection/>
    </xf>
    <xf numFmtId="0" fontId="12" fillId="25" borderId="0" xfId="57" applyFont="1" applyFill="1" applyBorder="1" applyAlignment="1">
      <alignment horizontal="center" vertical="center"/>
      <protection/>
    </xf>
    <xf numFmtId="0" fontId="12" fillId="25" borderId="53" xfId="57" applyFont="1" applyFill="1" applyBorder="1" applyAlignment="1">
      <alignment horizontal="center" vertical="center"/>
      <protection/>
    </xf>
    <xf numFmtId="0" fontId="0" fillId="0" borderId="71" xfId="0" applyFont="1" applyBorder="1" applyAlignment="1">
      <alignment vertical="center"/>
    </xf>
    <xf numFmtId="0" fontId="0" fillId="0" borderId="69" xfId="0" applyFont="1" applyBorder="1" applyAlignment="1">
      <alignment vertical="center"/>
    </xf>
    <xf numFmtId="0" fontId="0" fillId="0" borderId="52" xfId="0" applyFont="1" applyBorder="1" applyAlignment="1">
      <alignment vertical="center"/>
    </xf>
    <xf numFmtId="0" fontId="0" fillId="0" borderId="72" xfId="0" applyFont="1" applyBorder="1" applyAlignment="1">
      <alignment vertical="center"/>
    </xf>
    <xf numFmtId="0" fontId="12" fillId="25" borderId="72" xfId="57" applyFont="1" applyFill="1" applyBorder="1" applyAlignment="1">
      <alignment horizontal="center"/>
      <protection/>
    </xf>
    <xf numFmtId="0" fontId="0" fillId="0" borderId="72" xfId="0" applyFont="1" applyBorder="1" applyAlignment="1">
      <alignment horizontal="center"/>
    </xf>
    <xf numFmtId="0" fontId="0" fillId="24" borderId="72" xfId="57" applyFont="1" applyFill="1" applyBorder="1" applyAlignment="1" applyProtection="1">
      <alignment horizontal="center"/>
      <protection/>
    </xf>
    <xf numFmtId="0" fontId="0" fillId="0" borderId="67" xfId="0" applyFont="1" applyBorder="1" applyAlignment="1">
      <alignment horizontal="center"/>
    </xf>
    <xf numFmtId="0" fontId="20" fillId="25" borderId="41" xfId="57" applyFont="1" applyFill="1" applyBorder="1" applyAlignment="1" applyProtection="1">
      <alignment vertical="center"/>
      <protection locked="0"/>
    </xf>
    <xf numFmtId="0" fontId="20" fillId="25" borderId="71" xfId="57" applyFont="1" applyFill="1" applyBorder="1" applyAlignment="1" applyProtection="1">
      <alignment vertical="center"/>
      <protection locked="0"/>
    </xf>
    <xf numFmtId="0" fontId="20" fillId="25" borderId="63" xfId="57" applyFont="1" applyFill="1" applyBorder="1" applyAlignment="1" applyProtection="1">
      <alignment vertical="center"/>
      <protection locked="0"/>
    </xf>
    <xf numFmtId="0" fontId="20" fillId="25" borderId="69" xfId="57" applyFont="1" applyFill="1" applyBorder="1" applyAlignment="1" applyProtection="1">
      <alignment vertical="center"/>
      <protection locked="0"/>
    </xf>
    <xf numFmtId="0" fontId="20" fillId="25" borderId="0" xfId="57" applyFont="1" applyFill="1" applyBorder="1" applyAlignment="1" applyProtection="1">
      <alignment vertical="center"/>
      <protection locked="0"/>
    </xf>
    <xf numFmtId="0" fontId="20" fillId="25" borderId="53" xfId="57" applyFont="1" applyFill="1" applyBorder="1" applyAlignment="1" applyProtection="1">
      <alignment vertical="center"/>
      <protection locked="0"/>
    </xf>
    <xf numFmtId="0" fontId="20" fillId="25" borderId="52" xfId="57" applyFont="1" applyFill="1" applyBorder="1" applyAlignment="1" applyProtection="1">
      <alignment vertical="center"/>
      <protection locked="0"/>
    </xf>
    <xf numFmtId="0" fontId="20" fillId="25" borderId="72" xfId="57" applyFont="1" applyFill="1" applyBorder="1" applyAlignment="1" applyProtection="1">
      <alignment vertical="center"/>
      <protection locked="0"/>
    </xf>
    <xf numFmtId="0" fontId="20" fillId="25" borderId="67" xfId="57" applyFont="1" applyFill="1" applyBorder="1" applyAlignment="1" applyProtection="1">
      <alignment vertical="center"/>
      <protection locked="0"/>
    </xf>
    <xf numFmtId="0" fontId="37" fillId="26" borderId="69" xfId="57" applyFont="1" applyFill="1" applyBorder="1" applyAlignment="1">
      <alignment horizontal="center" vertical="center"/>
      <protection/>
    </xf>
    <xf numFmtId="0" fontId="37" fillId="26" borderId="0" xfId="57" applyFont="1" applyFill="1" applyBorder="1" applyAlignment="1">
      <alignment horizontal="center" vertical="center"/>
      <protection/>
    </xf>
    <xf numFmtId="17" fontId="4" fillId="0" borderId="71" xfId="57" applyNumberFormat="1" applyFont="1" applyBorder="1" applyAlignment="1" applyProtection="1" quotePrefix="1">
      <alignment horizontal="center" vertical="center"/>
      <protection locked="0"/>
    </xf>
    <xf numFmtId="0" fontId="20" fillId="25" borderId="194" xfId="57" applyFont="1" applyFill="1" applyBorder="1" applyAlignment="1" applyProtection="1">
      <alignment vertical="center"/>
      <protection locked="0"/>
    </xf>
    <xf numFmtId="0" fontId="20" fillId="25" borderId="195" xfId="57" applyFont="1" applyFill="1" applyBorder="1" applyAlignment="1" applyProtection="1">
      <alignment vertical="center"/>
      <protection locked="0"/>
    </xf>
    <xf numFmtId="0" fontId="4" fillId="25" borderId="195" xfId="57" applyFont="1" applyFill="1" applyBorder="1" applyAlignment="1" applyProtection="1">
      <alignment vertical="center"/>
      <protection locked="0"/>
    </xf>
    <xf numFmtId="0" fontId="4" fillId="25" borderId="196" xfId="57" applyFont="1" applyFill="1" applyBorder="1" applyAlignment="1" applyProtection="1">
      <alignment vertical="center"/>
      <protection locked="0"/>
    </xf>
    <xf numFmtId="0" fontId="4" fillId="25" borderId="197" xfId="57" applyFont="1" applyFill="1" applyBorder="1" applyAlignment="1" applyProtection="1">
      <alignment vertical="center"/>
      <protection locked="0"/>
    </xf>
    <xf numFmtId="0" fontId="4" fillId="25" borderId="198" xfId="57" applyFont="1" applyFill="1" applyBorder="1" applyAlignment="1" applyProtection="1">
      <alignment vertical="center"/>
      <protection locked="0"/>
    </xf>
    <xf numFmtId="0" fontId="4" fillId="25" borderId="199" xfId="57" applyFont="1" applyFill="1" applyBorder="1" applyAlignment="1" applyProtection="1">
      <alignment vertical="center"/>
      <protection locked="0"/>
    </xf>
    <xf numFmtId="0" fontId="20" fillId="25" borderId="194" xfId="57" applyFont="1" applyFill="1" applyBorder="1" applyAlignment="1" applyProtection="1">
      <alignment horizontal="center" vertical="center"/>
      <protection locked="0"/>
    </xf>
    <xf numFmtId="0" fontId="20" fillId="25" borderId="195" xfId="57" applyFont="1" applyFill="1" applyBorder="1" applyAlignment="1" applyProtection="1">
      <alignment horizontal="center" vertical="center"/>
      <protection locked="0"/>
    </xf>
    <xf numFmtId="0" fontId="4" fillId="25" borderId="197" xfId="57" applyFont="1" applyFill="1" applyBorder="1" applyAlignment="1" applyProtection="1">
      <alignment horizontal="center" vertical="center"/>
      <protection locked="0"/>
    </xf>
    <xf numFmtId="0" fontId="4" fillId="25" borderId="195" xfId="57" applyFont="1" applyFill="1" applyBorder="1" applyAlignment="1" applyProtection="1">
      <alignment horizontal="center" vertical="center"/>
      <protection locked="0"/>
    </xf>
    <xf numFmtId="0" fontId="4" fillId="25" borderId="200" xfId="57" applyFont="1" applyFill="1" applyBorder="1" applyAlignment="1" applyProtection="1">
      <alignment vertical="center"/>
      <protection locked="0"/>
    </xf>
    <xf numFmtId="0" fontId="4" fillId="25" borderId="201" xfId="57" applyFont="1" applyFill="1" applyBorder="1" applyAlignment="1" applyProtection="1">
      <alignment vertical="center"/>
      <protection locked="0"/>
    </xf>
    <xf numFmtId="0" fontId="12" fillId="0" borderId="0" xfId="57" applyFont="1" applyBorder="1" applyAlignment="1">
      <alignment horizontal="center" vertical="center" textRotation="90"/>
      <protection/>
    </xf>
    <xf numFmtId="0" fontId="12" fillId="0" borderId="14" xfId="57" applyFont="1" applyBorder="1" applyAlignment="1">
      <alignment horizontal="center" vertical="center" textRotation="90"/>
      <protection/>
    </xf>
    <xf numFmtId="0" fontId="4" fillId="25" borderId="202" xfId="57" applyFont="1" applyFill="1" applyBorder="1" applyAlignment="1" applyProtection="1">
      <alignment horizontal="center" vertical="center"/>
      <protection locked="0"/>
    </xf>
    <xf numFmtId="0" fontId="4" fillId="25" borderId="200" xfId="57" applyFont="1" applyFill="1" applyBorder="1" applyAlignment="1" applyProtection="1">
      <alignment horizontal="center" vertical="center"/>
      <protection locked="0"/>
    </xf>
    <xf numFmtId="0" fontId="2" fillId="25" borderId="0" xfId="57" applyFont="1" applyFill="1" applyBorder="1" applyAlignment="1">
      <alignment horizontal="center" vertical="center"/>
      <protection/>
    </xf>
    <xf numFmtId="0" fontId="20" fillId="25" borderId="203" xfId="57" applyFont="1" applyFill="1" applyBorder="1" applyAlignment="1" applyProtection="1">
      <alignment vertical="center"/>
      <protection locked="0"/>
    </xf>
    <xf numFmtId="0" fontId="20" fillId="25" borderId="198" xfId="57" applyFont="1" applyFill="1" applyBorder="1" applyAlignment="1" applyProtection="1">
      <alignment vertical="center"/>
      <protection locked="0"/>
    </xf>
    <xf numFmtId="0" fontId="4" fillId="25" borderId="204" xfId="57" applyFont="1" applyFill="1" applyBorder="1" applyAlignment="1" applyProtection="1">
      <alignment vertical="center"/>
      <protection locked="0"/>
    </xf>
    <xf numFmtId="0" fontId="2" fillId="25" borderId="69" xfId="57" applyFont="1" applyFill="1" applyBorder="1" applyAlignment="1">
      <alignment horizontal="center" vertical="center"/>
      <protection/>
    </xf>
    <xf numFmtId="0" fontId="32" fillId="26" borderId="30" xfId="57" applyFont="1" applyFill="1" applyBorder="1" applyAlignment="1">
      <alignment horizontal="center"/>
      <protection/>
    </xf>
    <xf numFmtId="0" fontId="32" fillId="26" borderId="50" xfId="57" applyFont="1" applyFill="1" applyBorder="1" applyAlignment="1">
      <alignment horizontal="center"/>
      <protection/>
    </xf>
    <xf numFmtId="0" fontId="32" fillId="26" borderId="193" xfId="57" applyFont="1" applyFill="1" applyBorder="1" applyAlignment="1">
      <alignment horizontal="center"/>
      <protection/>
    </xf>
    <xf numFmtId="0" fontId="20" fillId="25" borderId="205" xfId="57" applyFont="1" applyFill="1" applyBorder="1" applyAlignment="1" applyProtection="1">
      <alignment horizontal="center" vertical="center"/>
      <protection locked="0"/>
    </xf>
    <xf numFmtId="0" fontId="20" fillId="25" borderId="200" xfId="57" applyFont="1" applyFill="1" applyBorder="1" applyAlignment="1" applyProtection="1">
      <alignment horizontal="center" vertical="center"/>
      <protection locked="0"/>
    </xf>
    <xf numFmtId="0" fontId="40" fillId="25" borderId="68" xfId="57" applyFont="1" applyFill="1" applyBorder="1" applyAlignment="1">
      <alignment horizontal="center" vertical="center" wrapText="1"/>
      <protection/>
    </xf>
    <xf numFmtId="0" fontId="40" fillId="25" borderId="16" xfId="57" applyFont="1" applyFill="1" applyBorder="1" applyAlignment="1">
      <alignment horizontal="center" vertical="center" wrapText="1"/>
      <protection/>
    </xf>
    <xf numFmtId="0" fontId="40" fillId="25" borderId="69" xfId="57" applyFont="1" applyFill="1" applyBorder="1" applyAlignment="1">
      <alignment horizontal="center" vertical="center" wrapText="1"/>
      <protection/>
    </xf>
    <xf numFmtId="0" fontId="40" fillId="25" borderId="0" xfId="57" applyFont="1" applyFill="1" applyBorder="1" applyAlignment="1">
      <alignment horizontal="center" vertical="center" wrapText="1"/>
      <protection/>
    </xf>
    <xf numFmtId="0" fontId="40" fillId="25" borderId="129" xfId="57" applyFont="1" applyFill="1" applyBorder="1" applyAlignment="1">
      <alignment horizontal="center" vertical="center" wrapText="1"/>
      <protection/>
    </xf>
    <xf numFmtId="0" fontId="40" fillId="25" borderId="14" xfId="57" applyFont="1" applyFill="1" applyBorder="1" applyAlignment="1">
      <alignment horizontal="center" vertical="center" wrapText="1"/>
      <protection/>
    </xf>
    <xf numFmtId="0" fontId="0" fillId="0" borderId="53" xfId="57" applyFont="1" applyBorder="1" applyAlignment="1">
      <alignment vertical="center"/>
      <protection/>
    </xf>
    <xf numFmtId="0" fontId="18" fillId="25" borderId="41" xfId="57" applyFont="1" applyFill="1" applyBorder="1" applyAlignment="1">
      <alignment horizontal="center" vertical="center" wrapText="1"/>
      <protection/>
    </xf>
    <xf numFmtId="0" fontId="18" fillId="25" borderId="71" xfId="57" applyFont="1" applyFill="1" applyBorder="1" applyAlignment="1">
      <alignment horizontal="center" vertical="center" wrapText="1"/>
      <protection/>
    </xf>
    <xf numFmtId="0" fontId="18" fillId="25" borderId="52" xfId="57" applyFont="1" applyFill="1" applyBorder="1" applyAlignment="1">
      <alignment horizontal="center" vertical="center" wrapText="1"/>
      <protection/>
    </xf>
    <xf numFmtId="0" fontId="18" fillId="25" borderId="72" xfId="57" applyFont="1" applyFill="1" applyBorder="1" applyAlignment="1">
      <alignment horizontal="center" vertical="center" wrapText="1"/>
      <protection/>
    </xf>
    <xf numFmtId="0" fontId="20" fillId="25" borderId="71" xfId="57" applyFont="1" applyFill="1" applyBorder="1" applyAlignment="1" applyProtection="1">
      <alignment horizontal="center" vertical="center"/>
      <protection locked="0"/>
    </xf>
    <xf numFmtId="0" fontId="20" fillId="25" borderId="72" xfId="57" applyFont="1" applyFill="1" applyBorder="1" applyAlignment="1" applyProtection="1">
      <alignment horizontal="center" vertical="center"/>
      <protection locked="0"/>
    </xf>
    <xf numFmtId="0" fontId="12" fillId="0" borderId="0" xfId="57" applyFont="1" applyBorder="1" applyAlignment="1">
      <alignment horizontal="center" wrapText="1"/>
      <protection/>
    </xf>
    <xf numFmtId="0" fontId="12" fillId="0" borderId="14" xfId="57" applyFont="1" applyBorder="1" applyAlignment="1">
      <alignment horizontal="center" wrapText="1"/>
      <protection/>
    </xf>
    <xf numFmtId="0" fontId="4" fillId="0" borderId="143" xfId="57" applyFont="1" applyFill="1" applyBorder="1" applyAlignment="1" applyProtection="1">
      <alignment horizontal="center" vertical="center"/>
      <protection locked="0"/>
    </xf>
    <xf numFmtId="0" fontId="4" fillId="0" borderId="71" xfId="57" applyFont="1" applyFill="1" applyBorder="1" applyAlignment="1" applyProtection="1">
      <alignment horizontal="center" vertical="center"/>
      <protection locked="0"/>
    </xf>
    <xf numFmtId="0" fontId="4" fillId="0" borderId="63" xfId="57" applyFont="1" applyFill="1" applyBorder="1" applyAlignment="1" applyProtection="1">
      <alignment horizontal="center" vertical="center"/>
      <protection locked="0"/>
    </xf>
    <xf numFmtId="0" fontId="4" fillId="0" borderId="145" xfId="57" applyFont="1" applyFill="1" applyBorder="1" applyAlignment="1" applyProtection="1">
      <alignment horizontal="center" vertical="center"/>
      <protection locked="0"/>
    </xf>
    <xf numFmtId="0" fontId="4" fillId="0" borderId="72" xfId="57" applyFont="1" applyFill="1" applyBorder="1" applyAlignment="1" applyProtection="1">
      <alignment horizontal="center" vertical="center"/>
      <protection locked="0"/>
    </xf>
    <xf numFmtId="0" fontId="4" fillId="0" borderId="67" xfId="57" applyFont="1" applyFill="1" applyBorder="1" applyAlignment="1" applyProtection="1">
      <alignment horizontal="center" vertical="center"/>
      <protection locked="0"/>
    </xf>
    <xf numFmtId="0" fontId="12" fillId="0" borderId="72" xfId="57" applyFont="1" applyBorder="1" applyAlignment="1">
      <alignment horizontal="center" wrapText="1"/>
      <protection/>
    </xf>
    <xf numFmtId="0" fontId="20" fillId="0" borderId="0" xfId="57" applyFont="1" applyBorder="1" applyAlignment="1">
      <alignment horizontal="center" wrapText="1"/>
      <protection/>
    </xf>
    <xf numFmtId="0" fontId="20" fillId="0" borderId="14" xfId="57" applyFont="1" applyBorder="1" applyAlignment="1">
      <alignment horizontal="center" wrapText="1"/>
      <protection/>
    </xf>
    <xf numFmtId="0" fontId="37" fillId="26" borderId="41" xfId="57" applyFont="1" applyFill="1" applyBorder="1" applyAlignment="1">
      <alignment horizontal="center" vertical="center"/>
      <protection/>
    </xf>
    <xf numFmtId="0" fontId="3" fillId="26" borderId="71" xfId="57" applyFont="1" applyFill="1" applyBorder="1" applyAlignment="1">
      <alignment horizontal="center" vertical="center"/>
      <protection/>
    </xf>
    <xf numFmtId="0" fontId="3" fillId="26" borderId="144" xfId="57" applyFont="1" applyFill="1" applyBorder="1" applyAlignment="1">
      <alignment horizontal="center" vertical="center"/>
      <protection/>
    </xf>
    <xf numFmtId="0" fontId="3" fillId="26" borderId="52" xfId="57" applyFont="1" applyFill="1" applyBorder="1" applyAlignment="1">
      <alignment horizontal="center" vertical="center"/>
      <protection/>
    </xf>
    <xf numFmtId="0" fontId="3" fillId="26" borderId="72" xfId="57" applyFont="1" applyFill="1" applyBorder="1" applyAlignment="1">
      <alignment horizontal="center" vertical="center"/>
      <protection/>
    </xf>
    <xf numFmtId="0" fontId="3" fillId="26" borderId="146" xfId="57" applyFont="1" applyFill="1" applyBorder="1" applyAlignment="1">
      <alignment horizontal="center" vertical="center"/>
      <protection/>
    </xf>
    <xf numFmtId="0" fontId="50" fillId="26" borderId="143" xfId="57" applyFont="1" applyFill="1" applyBorder="1" applyAlignment="1">
      <alignment horizontal="center" vertical="center" wrapText="1"/>
      <protection/>
    </xf>
    <xf numFmtId="0" fontId="50" fillId="26" borderId="71" xfId="57" applyFont="1" applyFill="1" applyBorder="1" applyAlignment="1">
      <alignment horizontal="center" vertical="center" wrapText="1"/>
      <protection/>
    </xf>
    <xf numFmtId="0" fontId="50" fillId="26" borderId="144" xfId="57" applyFont="1" applyFill="1" applyBorder="1" applyAlignment="1">
      <alignment horizontal="center" vertical="center" wrapText="1"/>
      <protection/>
    </xf>
    <xf numFmtId="0" fontId="50" fillId="26" borderId="145" xfId="57" applyFont="1" applyFill="1" applyBorder="1" applyAlignment="1">
      <alignment horizontal="center" vertical="center" wrapText="1"/>
      <protection/>
    </xf>
    <xf numFmtId="0" fontId="50" fillId="26" borderId="72" xfId="57" applyFont="1" applyFill="1" applyBorder="1" applyAlignment="1">
      <alignment horizontal="center" vertical="center" wrapText="1"/>
      <protection/>
    </xf>
    <xf numFmtId="0" fontId="50" fillId="26" borderId="146" xfId="57" applyFont="1" applyFill="1" applyBorder="1" applyAlignment="1">
      <alignment horizontal="center" vertical="center" wrapText="1"/>
      <protection/>
    </xf>
    <xf numFmtId="0" fontId="25" fillId="0" borderId="41" xfId="57" applyFont="1" applyBorder="1" applyAlignment="1">
      <alignment horizontal="center" vertical="center"/>
      <protection/>
    </xf>
    <xf numFmtId="0" fontId="25" fillId="0" borderId="71" xfId="57" applyFont="1" applyBorder="1" applyAlignment="1">
      <alignment horizontal="center" vertical="center"/>
      <protection/>
    </xf>
    <xf numFmtId="0" fontId="25" fillId="0" borderId="63" xfId="57" applyFont="1" applyBorder="1" applyAlignment="1">
      <alignment horizontal="center" vertical="center"/>
      <protection/>
    </xf>
    <xf numFmtId="0" fontId="25" fillId="0" borderId="52" xfId="57" applyFont="1" applyBorder="1" applyAlignment="1">
      <alignment horizontal="center" vertical="center"/>
      <protection/>
    </xf>
    <xf numFmtId="0" fontId="25" fillId="0" borderId="72" xfId="57" applyFont="1" applyBorder="1" applyAlignment="1">
      <alignment horizontal="center" vertical="center"/>
      <protection/>
    </xf>
    <xf numFmtId="0" fontId="25" fillId="0" borderId="67" xfId="57" applyFont="1" applyBorder="1" applyAlignment="1">
      <alignment horizontal="center" vertical="center"/>
      <protection/>
    </xf>
    <xf numFmtId="0" fontId="24" fillId="25" borderId="0" xfId="57" applyFont="1" applyFill="1" applyBorder="1" applyAlignment="1">
      <alignment horizontal="center" vertical="center"/>
      <protection/>
    </xf>
    <xf numFmtId="0" fontId="20" fillId="0" borderId="15" xfId="57" applyFont="1" applyBorder="1" applyAlignment="1">
      <alignment horizontal="center" vertical="center"/>
      <protection/>
    </xf>
    <xf numFmtId="0" fontId="20" fillId="0" borderId="16" xfId="57" applyFont="1" applyBorder="1" applyAlignment="1">
      <alignment horizontal="center" vertical="center"/>
      <protection/>
    </xf>
    <xf numFmtId="0" fontId="20" fillId="0" borderId="12" xfId="57" applyFont="1" applyBorder="1" applyAlignment="1">
      <alignment horizontal="center" vertical="center"/>
      <protection/>
    </xf>
    <xf numFmtId="0" fontId="20" fillId="0" borderId="20" xfId="57" applyFont="1" applyBorder="1" applyAlignment="1">
      <alignment horizontal="center" vertical="center"/>
      <protection/>
    </xf>
    <xf numFmtId="0" fontId="20" fillId="0" borderId="14" xfId="57" applyFont="1" applyBorder="1" applyAlignment="1">
      <alignment horizontal="center" vertical="center"/>
      <protection/>
    </xf>
    <xf numFmtId="0" fontId="20" fillId="0" borderId="21" xfId="57" applyFont="1" applyBorder="1" applyAlignment="1">
      <alignment horizontal="center" vertical="center"/>
      <protection/>
    </xf>
    <xf numFmtId="0" fontId="9" fillId="26" borderId="0" xfId="57" applyFont="1" applyFill="1" applyBorder="1" applyAlignment="1">
      <alignment horizontal="center" vertical="center"/>
      <protection/>
    </xf>
    <xf numFmtId="0" fontId="9" fillId="26" borderId="53" xfId="57" applyFont="1" applyFill="1" applyBorder="1" applyAlignment="1">
      <alignment horizontal="center" vertical="center"/>
      <protection/>
    </xf>
    <xf numFmtId="0" fontId="35" fillId="24" borderId="0" xfId="57" applyFont="1" applyFill="1" applyBorder="1" applyAlignment="1" applyProtection="1">
      <alignment vertical="center" wrapText="1"/>
      <protection/>
    </xf>
    <xf numFmtId="0" fontId="35" fillId="0" borderId="0" xfId="57" applyFont="1" applyAlignment="1">
      <alignment vertical="center" wrapText="1"/>
      <protection/>
    </xf>
    <xf numFmtId="0" fontId="20" fillId="24" borderId="0" xfId="57" applyFont="1" applyFill="1" applyBorder="1" applyAlignment="1" applyProtection="1">
      <alignment vertical="center"/>
      <protection/>
    </xf>
    <xf numFmtId="0" fontId="0" fillId="0" borderId="50" xfId="57" applyFont="1" applyBorder="1" applyAlignment="1">
      <alignment vertical="center"/>
      <protection/>
    </xf>
    <xf numFmtId="0" fontId="0" fillId="0" borderId="193" xfId="57" applyFont="1" applyBorder="1" applyAlignment="1">
      <alignment vertical="center"/>
      <protection/>
    </xf>
    <xf numFmtId="0" fontId="21" fillId="26" borderId="64" xfId="0" applyFont="1" applyFill="1" applyBorder="1" applyAlignment="1" applyProtection="1">
      <alignment horizontal="center"/>
      <protection/>
    </xf>
    <xf numFmtId="0" fontId="11" fillId="26" borderId="48" xfId="0" applyFont="1" applyFill="1" applyBorder="1" applyAlignment="1" applyProtection="1">
      <alignment horizontal="center"/>
      <protection/>
    </xf>
    <xf numFmtId="0" fontId="21" fillId="26" borderId="64" xfId="0" applyFont="1" applyFill="1" applyBorder="1" applyAlignment="1" applyProtection="1">
      <alignment horizontal="center" vertical="center" wrapText="1"/>
      <protection/>
    </xf>
    <xf numFmtId="0" fontId="11" fillId="26" borderId="65" xfId="0" applyFont="1" applyFill="1" applyBorder="1" applyAlignment="1">
      <alignment vertical="center" wrapText="1"/>
    </xf>
    <xf numFmtId="0" fontId="11" fillId="26" borderId="48" xfId="0" applyFont="1" applyFill="1" applyBorder="1" applyAlignment="1">
      <alignment horizontal="center" vertical="center" wrapText="1"/>
    </xf>
    <xf numFmtId="0" fontId="21" fillId="26" borderId="69" xfId="0" applyFont="1" applyFill="1" applyBorder="1" applyAlignment="1" applyProtection="1">
      <alignment horizontal="center" vertical="center"/>
      <protection/>
    </xf>
    <xf numFmtId="0" fontId="0" fillId="0" borderId="0" xfId="0" applyFont="1" applyBorder="1" applyAlignment="1">
      <alignment horizontal="center"/>
    </xf>
    <xf numFmtId="0" fontId="21" fillId="26" borderId="0" xfId="0" applyFont="1" applyFill="1" applyBorder="1" applyAlignment="1" applyProtection="1">
      <alignment horizontal="center" vertical="center" wrapText="1"/>
      <protection/>
    </xf>
    <xf numFmtId="0" fontId="21" fillId="26" borderId="53" xfId="0" applyFont="1" applyFill="1" applyBorder="1" applyAlignment="1" applyProtection="1">
      <alignment horizontal="left" vertical="center" wrapText="1"/>
      <protection/>
    </xf>
    <xf numFmtId="0" fontId="0" fillId="0" borderId="121" xfId="0" applyFont="1" applyBorder="1" applyAlignment="1">
      <alignment wrapText="1"/>
    </xf>
    <xf numFmtId="0" fontId="21" fillId="26" borderId="206" xfId="0" applyFont="1" applyFill="1" applyBorder="1" applyAlignment="1" applyProtection="1">
      <alignment horizontal="center"/>
      <protection/>
    </xf>
    <xf numFmtId="0" fontId="11" fillId="26" borderId="207" xfId="0" applyFont="1" applyFill="1" applyBorder="1" applyAlignment="1" applyProtection="1">
      <alignment horizontal="center"/>
      <protection/>
    </xf>
    <xf numFmtId="0" fontId="21" fillId="26" borderId="208" xfId="0" applyFont="1" applyFill="1" applyBorder="1" applyAlignment="1" applyProtection="1">
      <alignment horizontal="center"/>
      <protection/>
    </xf>
    <xf numFmtId="0" fontId="21" fillId="26" borderId="0" xfId="0" applyFont="1" applyFill="1" applyBorder="1" applyAlignment="1" applyProtection="1">
      <alignment horizontal="left" vertical="center" wrapText="1"/>
      <protection/>
    </xf>
    <xf numFmtId="0" fontId="21" fillId="26" borderId="0" xfId="0" applyFont="1" applyFill="1" applyBorder="1" applyAlignment="1" applyProtection="1">
      <alignment vertical="center" wrapText="1"/>
      <protection/>
    </xf>
    <xf numFmtId="0" fontId="21" fillId="26" borderId="54" xfId="0" applyFont="1" applyFill="1" applyBorder="1" applyAlignment="1" applyProtection="1">
      <alignment vertical="center"/>
      <protection/>
    </xf>
    <xf numFmtId="0" fontId="16" fillId="25" borderId="26" xfId="0" applyFont="1" applyFill="1" applyBorder="1" applyAlignment="1" applyProtection="1">
      <alignment horizontal="center" vertical="center"/>
      <protection/>
    </xf>
    <xf numFmtId="0" fontId="21" fillId="26" borderId="34" xfId="0" applyFont="1" applyFill="1" applyBorder="1" applyAlignment="1">
      <alignment horizontal="center" vertical="center" wrapText="1"/>
    </xf>
    <xf numFmtId="0" fontId="21" fillId="26" borderId="44" xfId="0" applyFont="1" applyFill="1" applyBorder="1" applyAlignment="1">
      <alignment horizontal="center" vertical="center" wrapText="1"/>
    </xf>
    <xf numFmtId="0" fontId="21" fillId="26" borderId="206" xfId="0" applyFont="1" applyFill="1" applyBorder="1" applyAlignment="1">
      <alignment horizontal="center"/>
    </xf>
    <xf numFmtId="0" fontId="21" fillId="26" borderId="207" xfId="0" applyFont="1" applyFill="1" applyBorder="1" applyAlignment="1">
      <alignment horizontal="center"/>
    </xf>
    <xf numFmtId="0" fontId="21" fillId="26" borderId="208" xfId="0" applyFont="1" applyFill="1" applyBorder="1" applyAlignment="1">
      <alignment horizontal="center"/>
    </xf>
    <xf numFmtId="0" fontId="21" fillId="26" borderId="15" xfId="0" applyFont="1" applyFill="1" applyBorder="1" applyAlignment="1" applyProtection="1">
      <alignment horizontal="center" vertical="center"/>
      <protection/>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25" borderId="41" xfId="0" applyFont="1" applyFill="1" applyBorder="1" applyAlignment="1" applyProtection="1">
      <alignment horizontal="center" vertical="center"/>
      <protection/>
    </xf>
    <xf numFmtId="0" fontId="0" fillId="25" borderId="71" xfId="0" applyFont="1" applyFill="1" applyBorder="1" applyAlignment="1" applyProtection="1">
      <alignment horizontal="center" vertical="center"/>
      <protection/>
    </xf>
    <xf numFmtId="0" fontId="0" fillId="25" borderId="63" xfId="0" applyFont="1" applyFill="1" applyBorder="1" applyAlignment="1" applyProtection="1">
      <alignment horizontal="center" vertical="center"/>
      <protection/>
    </xf>
    <xf numFmtId="0" fontId="0" fillId="25" borderId="69" xfId="0" applyFont="1" applyFill="1" applyBorder="1" applyAlignment="1" applyProtection="1">
      <alignment horizontal="center" vertical="center"/>
      <protection/>
    </xf>
    <xf numFmtId="0" fontId="0" fillId="25" borderId="0" xfId="0" applyFont="1" applyFill="1" applyBorder="1" applyAlignment="1" applyProtection="1">
      <alignment horizontal="center" vertical="center"/>
      <protection/>
    </xf>
    <xf numFmtId="0" fontId="0" fillId="25" borderId="53" xfId="0" applyFont="1" applyFill="1" applyBorder="1" applyAlignment="1" applyProtection="1">
      <alignment horizontal="center" vertical="center"/>
      <protection/>
    </xf>
    <xf numFmtId="0" fontId="0" fillId="25" borderId="52" xfId="0" applyFont="1" applyFill="1" applyBorder="1" applyAlignment="1" applyProtection="1">
      <alignment horizontal="center" vertical="center"/>
      <protection/>
    </xf>
    <xf numFmtId="0" fontId="0" fillId="25" borderId="72" xfId="0" applyFont="1" applyFill="1" applyBorder="1" applyAlignment="1" applyProtection="1">
      <alignment horizontal="center" vertical="center"/>
      <protection/>
    </xf>
    <xf numFmtId="0" fontId="0" fillId="25" borderId="67" xfId="0" applyFont="1" applyFill="1" applyBorder="1" applyAlignment="1" applyProtection="1">
      <alignment horizontal="center" vertical="center"/>
      <protection/>
    </xf>
    <xf numFmtId="0" fontId="44" fillId="25" borderId="0" xfId="0" applyFont="1" applyFill="1" applyBorder="1" applyAlignment="1" applyProtection="1">
      <alignment vertical="center" shrinkToFit="1"/>
      <protection/>
    </xf>
    <xf numFmtId="0" fontId="0" fillId="0" borderId="0" xfId="0" applyFont="1" applyAlignment="1">
      <alignment horizontal="center" vertical="center" wrapText="1"/>
    </xf>
    <xf numFmtId="0" fontId="0" fillId="0" borderId="53" xfId="0" applyFont="1" applyBorder="1" applyAlignment="1">
      <alignment horizontal="center" vertical="center" wrapText="1"/>
    </xf>
    <xf numFmtId="0" fontId="21" fillId="26" borderId="36" xfId="0" applyFont="1" applyFill="1" applyBorder="1" applyAlignment="1" applyProtection="1">
      <alignment horizontal="center"/>
      <protection/>
    </xf>
    <xf numFmtId="0" fontId="11" fillId="26" borderId="27" xfId="0" applyFont="1" applyFill="1" applyBorder="1" applyAlignment="1" applyProtection="1">
      <alignment horizontal="center"/>
      <protection/>
    </xf>
    <xf numFmtId="0" fontId="21" fillId="26" borderId="209" xfId="0" applyFont="1" applyFill="1" applyBorder="1" applyAlignment="1" applyProtection="1">
      <alignment horizontal="center"/>
      <protection/>
    </xf>
    <xf numFmtId="0" fontId="21" fillId="26" borderId="210" xfId="0" applyFont="1" applyFill="1" applyBorder="1" applyAlignment="1" applyProtection="1">
      <alignment horizontal="center" vertical="center" wrapText="1"/>
      <protection/>
    </xf>
    <xf numFmtId="0" fontId="0" fillId="25" borderId="57" xfId="0" applyFont="1" applyFill="1" applyBorder="1" applyAlignment="1" applyProtection="1">
      <alignment horizontal="center" vertical="center" wrapText="1"/>
      <protection/>
    </xf>
    <xf numFmtId="0" fontId="21" fillId="26" borderId="30" xfId="0" applyFont="1" applyFill="1" applyBorder="1" applyAlignment="1" applyProtection="1">
      <alignment horizontal="center"/>
      <protection/>
    </xf>
    <xf numFmtId="0" fontId="11" fillId="26" borderId="50" xfId="0" applyFont="1" applyFill="1" applyBorder="1" applyAlignment="1" applyProtection="1">
      <alignment horizontal="center"/>
      <protection/>
    </xf>
    <xf numFmtId="0" fontId="21" fillId="26" borderId="193" xfId="0" applyFont="1" applyFill="1" applyBorder="1" applyAlignment="1" applyProtection="1">
      <alignment horizontal="center"/>
      <protection/>
    </xf>
    <xf numFmtId="0" fontId="21" fillId="26" borderId="26" xfId="0" applyFont="1" applyFill="1" applyBorder="1" applyAlignment="1" applyProtection="1">
      <alignment horizontal="center" vertical="center"/>
      <protection/>
    </xf>
    <xf numFmtId="0" fontId="21" fillId="26" borderId="26"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5">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74</xdr:col>
      <xdr:colOff>0</xdr:colOff>
      <xdr:row>0</xdr:row>
      <xdr:rowOff>114300</xdr:rowOff>
    </xdr:from>
    <xdr:to>
      <xdr:col>99</xdr:col>
      <xdr:colOff>85725</xdr:colOff>
      <xdr:row>6</xdr:row>
      <xdr:rowOff>142875</xdr:rowOff>
    </xdr:to>
    <xdr:pic>
      <xdr:nvPicPr>
        <xdr:cNvPr id="1" name="Picture 2" descr="Pathfinder Roleplaying Game.jpg"/>
        <xdr:cNvPicPr preferRelativeResize="1">
          <a:picLocks noChangeAspect="1"/>
        </xdr:cNvPicPr>
      </xdr:nvPicPr>
      <xdr:blipFill>
        <a:blip r:embed="rId1"/>
        <a:stretch>
          <a:fillRect/>
        </a:stretch>
      </xdr:blipFill>
      <xdr:spPr>
        <a:xfrm>
          <a:off x="14801850" y="114300"/>
          <a:ext cx="508635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41"/>
  <sheetViews>
    <sheetView zoomScalePageLayoutView="0" workbookViewId="0" topLeftCell="A1">
      <selection activeCell="A1" sqref="A1"/>
    </sheetView>
  </sheetViews>
  <sheetFormatPr defaultColWidth="0" defaultRowHeight="12.75" zeroHeight="1"/>
  <cols>
    <col min="1" max="1" width="156.421875" style="96" customWidth="1"/>
    <col min="2" max="2" width="1.421875" style="95" customWidth="1"/>
    <col min="3" max="16384" width="12.7109375" style="95" hidden="1" customWidth="1"/>
  </cols>
  <sheetData>
    <row r="1" ht="39" thickBot="1">
      <c r="A1" s="403" t="s">
        <v>16</v>
      </c>
    </row>
    <row r="2" spans="1:2" s="99" customFormat="1" ht="13.5" thickBot="1">
      <c r="A2" s="401"/>
      <c r="B2" s="98"/>
    </row>
    <row r="3" spans="1:2" ht="13.5" thickBot="1">
      <c r="A3" s="402" t="s">
        <v>23</v>
      </c>
      <c r="B3" s="97"/>
    </row>
    <row r="4" spans="1:2" ht="12.75">
      <c r="A4" s="399" t="s">
        <v>24</v>
      </c>
      <c r="B4" s="97"/>
    </row>
    <row r="5" spans="1:2" ht="12.75">
      <c r="A5" s="398" t="s">
        <v>25</v>
      </c>
      <c r="B5" s="97"/>
    </row>
    <row r="6" spans="1:2" ht="12.75">
      <c r="A6" s="399" t="s">
        <v>26</v>
      </c>
      <c r="B6" s="97"/>
    </row>
    <row r="7" spans="1:2" ht="25.5">
      <c r="A7" s="399" t="s">
        <v>27</v>
      </c>
      <c r="B7" s="97"/>
    </row>
    <row r="8" spans="1:2" ht="12.75">
      <c r="A8" s="399" t="s">
        <v>28</v>
      </c>
      <c r="B8" s="97"/>
    </row>
    <row r="9" spans="1:2" ht="38.25">
      <c r="A9" s="399" t="s">
        <v>29</v>
      </c>
      <c r="B9" s="97"/>
    </row>
    <row r="10" spans="1:2" ht="63.75">
      <c r="A10" s="399" t="s">
        <v>30</v>
      </c>
      <c r="B10" s="97"/>
    </row>
    <row r="11" spans="1:2" ht="25.5">
      <c r="A11" s="399" t="s">
        <v>31</v>
      </c>
      <c r="B11" s="97"/>
    </row>
    <row r="12" spans="1:2" ht="12.75">
      <c r="A12" s="399" t="s">
        <v>32</v>
      </c>
      <c r="B12" s="97"/>
    </row>
    <row r="13" spans="1:2" ht="12.75">
      <c r="A13" s="399" t="s">
        <v>33</v>
      </c>
      <c r="B13" s="97"/>
    </row>
    <row r="14" spans="1:2" ht="38.25">
      <c r="A14" s="398" t="s">
        <v>34</v>
      </c>
      <c r="B14" s="97"/>
    </row>
    <row r="15" spans="1:2" ht="12.75">
      <c r="A15" s="398" t="s">
        <v>35</v>
      </c>
      <c r="B15" s="97"/>
    </row>
    <row r="16" spans="1:2" ht="25.5">
      <c r="A16" s="398" t="s">
        <v>36</v>
      </c>
      <c r="B16" s="97"/>
    </row>
    <row r="17" spans="1:2" ht="25.5">
      <c r="A17" s="398" t="s">
        <v>37</v>
      </c>
      <c r="B17" s="97"/>
    </row>
    <row r="18" spans="1:2" ht="38.25">
      <c r="A18" s="398" t="s">
        <v>38</v>
      </c>
      <c r="B18" s="97"/>
    </row>
    <row r="19" spans="1:2" ht="63.75">
      <c r="A19" s="398" t="s">
        <v>39</v>
      </c>
      <c r="B19" s="97"/>
    </row>
    <row r="20" spans="1:2" ht="12.75">
      <c r="A20" s="398" t="s">
        <v>40</v>
      </c>
      <c r="B20" s="97"/>
    </row>
    <row r="21" spans="1:2" ht="25.5">
      <c r="A21" s="398" t="s">
        <v>41</v>
      </c>
      <c r="B21" s="97"/>
    </row>
    <row r="22" spans="1:2" ht="12.75">
      <c r="A22" s="398" t="s">
        <v>42</v>
      </c>
      <c r="B22" s="97"/>
    </row>
    <row r="23" spans="1:2" ht="25.5">
      <c r="A23" s="398" t="s">
        <v>43</v>
      </c>
      <c r="B23" s="97"/>
    </row>
    <row r="24" spans="1:2" ht="25.5">
      <c r="A24" s="398" t="s">
        <v>44</v>
      </c>
      <c r="B24" s="97"/>
    </row>
    <row r="25" spans="1:2" ht="25.5">
      <c r="A25" s="398" t="s">
        <v>45</v>
      </c>
      <c r="B25" s="97"/>
    </row>
    <row r="26" spans="1:2" ht="12.75">
      <c r="A26" s="398" t="s">
        <v>46</v>
      </c>
      <c r="B26" s="97"/>
    </row>
    <row r="27" spans="1:2" ht="12.75">
      <c r="A27" s="398" t="s">
        <v>47</v>
      </c>
      <c r="B27" s="97"/>
    </row>
    <row r="28" spans="1:2" ht="12.75">
      <c r="A28" s="399" t="s">
        <v>11</v>
      </c>
      <c r="B28" s="97"/>
    </row>
    <row r="29" spans="1:2" ht="12.75" customHeight="1">
      <c r="A29" s="399" t="s">
        <v>10</v>
      </c>
      <c r="B29" s="97"/>
    </row>
    <row r="30" spans="1:2" ht="12.75">
      <c r="A30" s="399" t="s">
        <v>9</v>
      </c>
      <c r="B30" s="97"/>
    </row>
    <row r="31" spans="1:2" ht="38.25" customHeight="1">
      <c r="A31" s="399" t="s">
        <v>8</v>
      </c>
      <c r="B31" s="97"/>
    </row>
    <row r="32" spans="1:2" ht="12.75" customHeight="1">
      <c r="A32" s="399" t="s">
        <v>12</v>
      </c>
      <c r="B32" s="97"/>
    </row>
    <row r="33" spans="1:2" ht="12.75">
      <c r="A33" s="399" t="s">
        <v>7</v>
      </c>
      <c r="B33" s="97"/>
    </row>
    <row r="34" spans="1:2" ht="12.75">
      <c r="A34" s="399" t="s">
        <v>6</v>
      </c>
      <c r="B34" s="97"/>
    </row>
    <row r="35" spans="1:2" ht="12.75">
      <c r="A35" s="399" t="s">
        <v>5</v>
      </c>
      <c r="B35" s="97"/>
    </row>
    <row r="36" spans="1:2" ht="12.75">
      <c r="A36" s="399" t="s">
        <v>4</v>
      </c>
      <c r="B36" s="97"/>
    </row>
    <row r="37" spans="1:2" ht="12.75">
      <c r="A37" s="399" t="s">
        <v>3</v>
      </c>
      <c r="B37" s="97"/>
    </row>
    <row r="38" spans="1:2" ht="25.5">
      <c r="A38" s="399" t="s">
        <v>2</v>
      </c>
      <c r="B38" s="97"/>
    </row>
    <row r="39" spans="1:2" ht="12.75">
      <c r="A39" s="399" t="s">
        <v>13</v>
      </c>
      <c r="B39" s="97"/>
    </row>
    <row r="40" spans="1:2" ht="12.75">
      <c r="A40" s="405" t="s">
        <v>1</v>
      </c>
      <c r="B40" s="97"/>
    </row>
    <row r="41" spans="1:2" ht="13.5" thickBot="1">
      <c r="A41" s="400" t="s">
        <v>0</v>
      </c>
      <c r="B41" s="97"/>
    </row>
    <row r="42" ht="12.75"/>
    <row r="43" ht="12.75" hidden="1"/>
    <row r="44" ht="12.75"/>
  </sheetData>
  <sheetProtection formatCells="0" select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F242"/>
  <sheetViews>
    <sheetView tabSelected="1" zoomScale="50" zoomScaleNormal="50" zoomScalePageLayoutView="0" workbookViewId="0" topLeftCell="A1">
      <selection activeCell="BH2" sqref="BH2:BS3"/>
    </sheetView>
  </sheetViews>
  <sheetFormatPr defaultColWidth="0" defaultRowHeight="15.75" customHeight="1" zeroHeight="1"/>
  <cols>
    <col min="1" max="100" width="3.00390625" style="21" customWidth="1"/>
    <col min="101" max="101" width="3.00390625" style="1" customWidth="1"/>
    <col min="102" max="103" width="14.140625" style="21" customWidth="1"/>
    <col min="104" max="104" width="9.140625" style="16" customWidth="1"/>
    <col min="105" max="106" width="9.140625" style="16" hidden="1" customWidth="1"/>
    <col min="107" max="107" width="10.421875" style="35" hidden="1" customWidth="1"/>
    <col min="108" max="16384" width="9.140625" style="16" hidden="1" customWidth="1"/>
  </cols>
  <sheetData>
    <row r="1" spans="1:107" ht="15.75" customHeight="1">
      <c r="A1" s="19"/>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104"/>
      <c r="BO1" s="115"/>
      <c r="BP1" s="115"/>
      <c r="BQ1" s="115"/>
      <c r="BR1" s="115"/>
      <c r="BS1" s="115"/>
      <c r="BT1" s="115"/>
      <c r="BU1" s="115"/>
      <c r="BV1" s="1091"/>
      <c r="BW1" s="1091"/>
      <c r="BX1" s="1091"/>
      <c r="BY1" s="1091"/>
      <c r="BZ1" s="1091"/>
      <c r="CA1" s="1091"/>
      <c r="CB1" s="1091"/>
      <c r="CC1" s="1091"/>
      <c r="CD1" s="1091"/>
      <c r="CE1" s="1091"/>
      <c r="CF1" s="1091"/>
      <c r="CG1" s="1091"/>
      <c r="CH1" s="1091"/>
      <c r="CI1" s="1091"/>
      <c r="CJ1" s="1091"/>
      <c r="CK1" s="1091"/>
      <c r="CL1" s="1091"/>
      <c r="CM1" s="1091"/>
      <c r="CN1" s="1091"/>
      <c r="CO1" s="1091"/>
      <c r="CP1" s="1091"/>
      <c r="CQ1" s="1091"/>
      <c r="CR1" s="1091"/>
      <c r="CS1" s="1091"/>
      <c r="CT1" s="1091"/>
      <c r="CU1" s="1091"/>
      <c r="CV1" s="12"/>
      <c r="DC1" s="21"/>
    </row>
    <row r="2" spans="1:107" ht="15.75" customHeight="1">
      <c r="A2" s="22"/>
      <c r="B2" s="397"/>
      <c r="C2" s="898"/>
      <c r="D2" s="898"/>
      <c r="E2" s="898"/>
      <c r="F2" s="898"/>
      <c r="G2" s="898"/>
      <c r="H2" s="898"/>
      <c r="I2" s="898"/>
      <c r="J2" s="898"/>
      <c r="K2" s="898"/>
      <c r="L2" s="898"/>
      <c r="M2" s="898"/>
      <c r="N2" s="898"/>
      <c r="O2" s="898"/>
      <c r="P2" s="898"/>
      <c r="Q2" s="898"/>
      <c r="R2" s="898"/>
      <c r="S2" s="898"/>
      <c r="T2" s="898"/>
      <c r="U2" s="898"/>
      <c r="V2" s="898"/>
      <c r="W2" s="898"/>
      <c r="X2" s="898"/>
      <c r="Y2" s="898"/>
      <c r="Z2" s="898"/>
      <c r="AA2" s="898"/>
      <c r="AB2" s="898"/>
      <c r="AC2" s="898"/>
      <c r="AD2" s="898"/>
      <c r="AE2" s="898"/>
      <c r="AF2" s="116"/>
      <c r="AG2" s="397"/>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66"/>
      <c r="BH2" s="406"/>
      <c r="BI2" s="407"/>
      <c r="BJ2" s="407"/>
      <c r="BK2" s="407"/>
      <c r="BL2" s="407"/>
      <c r="BM2" s="407"/>
      <c r="BN2" s="407"/>
      <c r="BO2" s="407"/>
      <c r="BP2" s="407"/>
      <c r="BQ2" s="407"/>
      <c r="BR2" s="407"/>
      <c r="BS2" s="404"/>
      <c r="BT2" s="907"/>
      <c r="BU2" s="908"/>
      <c r="BV2" s="1092"/>
      <c r="BW2" s="1092"/>
      <c r="BX2" s="1092"/>
      <c r="BY2" s="1092"/>
      <c r="BZ2" s="1092"/>
      <c r="CA2" s="1092"/>
      <c r="CB2" s="1092"/>
      <c r="CC2" s="1092"/>
      <c r="CD2" s="1092"/>
      <c r="CE2" s="1092"/>
      <c r="CF2" s="1092"/>
      <c r="CG2" s="1092"/>
      <c r="CH2" s="1092"/>
      <c r="CI2" s="1092"/>
      <c r="CJ2" s="1092"/>
      <c r="CK2" s="1092"/>
      <c r="CL2" s="1092"/>
      <c r="CM2" s="1092"/>
      <c r="CN2" s="1092"/>
      <c r="CO2" s="1092"/>
      <c r="CP2" s="1092"/>
      <c r="CQ2" s="1092"/>
      <c r="CR2" s="1092"/>
      <c r="CS2" s="1092"/>
      <c r="CT2" s="1092"/>
      <c r="CU2" s="1092"/>
      <c r="CV2" s="13"/>
      <c r="CX2" s="842" t="s">
        <v>217</v>
      </c>
      <c r="CY2" s="843"/>
      <c r="DC2" s="21"/>
    </row>
    <row r="3" spans="1:107" ht="15.75" customHeight="1" thickBot="1">
      <c r="A3" s="22"/>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116"/>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106" t="str">
        <f>Class_1&amp;" "&amp;Level_1&amp;"/"&amp;Class_2&amp;" "&amp;Level_2&amp;"/"&amp;Class_3&amp;" "&amp;Level_3</f>
        <v> / / </v>
      </c>
      <c r="BH3" s="395"/>
      <c r="BI3" s="395"/>
      <c r="BJ3" s="395"/>
      <c r="BK3" s="395"/>
      <c r="BL3" s="395"/>
      <c r="BM3" s="395"/>
      <c r="BN3" s="395"/>
      <c r="BO3" s="395"/>
      <c r="BP3" s="395"/>
      <c r="BQ3" s="395"/>
      <c r="BR3" s="395"/>
      <c r="BS3" s="396"/>
      <c r="BT3" s="909"/>
      <c r="BU3" s="910"/>
      <c r="BV3" s="1092"/>
      <c r="BW3" s="1092"/>
      <c r="BX3" s="1092"/>
      <c r="BY3" s="1092"/>
      <c r="BZ3" s="1092"/>
      <c r="CA3" s="1092"/>
      <c r="CB3" s="1092"/>
      <c r="CC3" s="1092"/>
      <c r="CD3" s="1092"/>
      <c r="CE3" s="1092"/>
      <c r="CF3" s="1092"/>
      <c r="CG3" s="1092"/>
      <c r="CH3" s="1092"/>
      <c r="CI3" s="1092"/>
      <c r="CJ3" s="1092"/>
      <c r="CK3" s="1092"/>
      <c r="CL3" s="1092"/>
      <c r="CM3" s="1092"/>
      <c r="CN3" s="1092"/>
      <c r="CO3" s="1092"/>
      <c r="CP3" s="1092"/>
      <c r="CQ3" s="1092"/>
      <c r="CR3" s="1092"/>
      <c r="CS3" s="1092"/>
      <c r="CT3" s="1092"/>
      <c r="CU3" s="1092"/>
      <c r="CV3" s="13"/>
      <c r="CX3" s="843"/>
      <c r="CY3" s="843"/>
      <c r="DC3" s="21"/>
    </row>
    <row r="4" spans="1:107" ht="15.75" customHeight="1">
      <c r="A4" s="22"/>
      <c r="B4" s="380" t="s">
        <v>56</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1"/>
      <c r="AG4" s="380" t="s">
        <v>428</v>
      </c>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1"/>
      <c r="BH4" s="380" t="s">
        <v>392</v>
      </c>
      <c r="BI4" s="381"/>
      <c r="BJ4" s="381"/>
      <c r="BK4" s="381"/>
      <c r="BL4" s="381"/>
      <c r="BM4" s="381"/>
      <c r="BN4" s="381"/>
      <c r="BO4" s="381"/>
      <c r="BP4" s="381"/>
      <c r="BQ4" s="381"/>
      <c r="BR4" s="381"/>
      <c r="BS4" s="381"/>
      <c r="BT4" s="410" t="s">
        <v>493</v>
      </c>
      <c r="BU4" s="411"/>
      <c r="BV4" s="1092"/>
      <c r="BW4" s="1092"/>
      <c r="BX4" s="1092"/>
      <c r="BY4" s="1092"/>
      <c r="BZ4" s="1092"/>
      <c r="CA4" s="1092"/>
      <c r="CB4" s="1092"/>
      <c r="CC4" s="1092"/>
      <c r="CD4" s="1092"/>
      <c r="CE4" s="1092"/>
      <c r="CF4" s="1092"/>
      <c r="CG4" s="1092"/>
      <c r="CH4" s="1092"/>
      <c r="CI4" s="1092"/>
      <c r="CJ4" s="1092"/>
      <c r="CK4" s="1092"/>
      <c r="CL4" s="1092"/>
      <c r="CM4" s="1092"/>
      <c r="CN4" s="1092"/>
      <c r="CO4" s="1092"/>
      <c r="CP4" s="1092"/>
      <c r="CQ4" s="1092"/>
      <c r="CR4" s="1092"/>
      <c r="CS4" s="1092"/>
      <c r="CT4" s="1092"/>
      <c r="CU4" s="1092"/>
      <c r="CV4" s="13"/>
      <c r="CX4" s="412" t="s">
        <v>308</v>
      </c>
      <c r="CY4" s="1060">
        <f>VLOOKUP(CX4,Table_Point_Buy_Cost,2,0)</f>
        <v>15</v>
      </c>
      <c r="DC4" s="21"/>
    </row>
    <row r="5" spans="1:107" ht="15.75" customHeight="1">
      <c r="A5" s="22"/>
      <c r="B5" s="387"/>
      <c r="C5" s="387"/>
      <c r="D5" s="387"/>
      <c r="E5" s="387"/>
      <c r="F5" s="387"/>
      <c r="G5" s="387"/>
      <c r="H5" s="387"/>
      <c r="I5" s="387"/>
      <c r="J5" s="387"/>
      <c r="K5" s="387"/>
      <c r="L5" s="387"/>
      <c r="M5" s="387"/>
      <c r="N5" s="387"/>
      <c r="O5" s="387"/>
      <c r="P5" s="387"/>
      <c r="Q5" s="387"/>
      <c r="R5" s="387"/>
      <c r="S5" s="859"/>
      <c r="T5" s="859"/>
      <c r="U5" s="859"/>
      <c r="V5" s="859"/>
      <c r="W5" s="859"/>
      <c r="X5" s="116"/>
      <c r="Y5" s="904"/>
      <c r="Z5" s="1096"/>
      <c r="AA5" s="1096"/>
      <c r="AB5" s="1096"/>
      <c r="AC5" s="1096"/>
      <c r="AD5" s="1096"/>
      <c r="AE5" s="1096"/>
      <c r="AF5" s="1096"/>
      <c r="AG5" s="1096"/>
      <c r="AH5" s="1096"/>
      <c r="AJ5" s="406"/>
      <c r="AK5" s="385"/>
      <c r="AL5" s="385"/>
      <c r="AM5" s="385"/>
      <c r="AN5" s="385"/>
      <c r="AO5" s="385"/>
      <c r="AP5" s="385"/>
      <c r="AQ5" s="385"/>
      <c r="AR5" s="385"/>
      <c r="AS5" s="385"/>
      <c r="AT5" s="406"/>
      <c r="AU5" s="382"/>
      <c r="AV5" s="382"/>
      <c r="AW5" s="382"/>
      <c r="AX5" s="382"/>
      <c r="AY5" s="382"/>
      <c r="AZ5" s="382"/>
      <c r="BA5" s="382"/>
      <c r="BB5" s="382"/>
      <c r="BD5" s="377">
        <f>IF(ISNUMBER(Level_1),Level_1+Level_2+Level_3+LA,0)</f>
        <v>0</v>
      </c>
      <c r="BE5" s="377"/>
      <c r="BF5" s="377"/>
      <c r="BH5" s="406"/>
      <c r="BI5" s="406"/>
      <c r="BJ5" s="406"/>
      <c r="BK5" s="406"/>
      <c r="BL5" s="406"/>
      <c r="BM5" s="406"/>
      <c r="BN5" s="406"/>
      <c r="BO5" s="406"/>
      <c r="BP5" s="382"/>
      <c r="BQ5" s="382"/>
      <c r="BR5" s="382"/>
      <c r="BS5" s="404"/>
      <c r="BT5" s="907"/>
      <c r="BU5" s="908"/>
      <c r="BV5" s="1092"/>
      <c r="BW5" s="1092"/>
      <c r="BX5" s="1092"/>
      <c r="BY5" s="1092"/>
      <c r="BZ5" s="1092"/>
      <c r="CA5" s="1092"/>
      <c r="CB5" s="1092"/>
      <c r="CC5" s="1092"/>
      <c r="CD5" s="1092"/>
      <c r="CE5" s="1092"/>
      <c r="CF5" s="1092"/>
      <c r="CG5" s="1092"/>
      <c r="CH5" s="1092"/>
      <c r="CI5" s="1092"/>
      <c r="CJ5" s="1092"/>
      <c r="CK5" s="1092"/>
      <c r="CL5" s="1092"/>
      <c r="CM5" s="1092"/>
      <c r="CN5" s="1092"/>
      <c r="CO5" s="1092"/>
      <c r="CP5" s="1092"/>
      <c r="CQ5" s="1092"/>
      <c r="CR5" s="1092"/>
      <c r="CS5" s="1092"/>
      <c r="CT5" s="1092"/>
      <c r="CU5" s="1092"/>
      <c r="CV5" s="13"/>
      <c r="CX5" s="413"/>
      <c r="CY5" s="1061"/>
      <c r="DC5" s="21"/>
    </row>
    <row r="6" spans="1:107" ht="15.75" customHeight="1" thickBot="1">
      <c r="A6" s="22"/>
      <c r="B6" s="860"/>
      <c r="C6" s="860"/>
      <c r="D6" s="860"/>
      <c r="E6" s="860"/>
      <c r="F6" s="860"/>
      <c r="G6" s="860"/>
      <c r="H6" s="860"/>
      <c r="I6" s="860"/>
      <c r="J6" s="860"/>
      <c r="K6" s="860"/>
      <c r="L6" s="860"/>
      <c r="M6" s="860"/>
      <c r="N6" s="860"/>
      <c r="O6" s="860"/>
      <c r="P6" s="860"/>
      <c r="Q6" s="860"/>
      <c r="R6" s="860"/>
      <c r="S6" s="861"/>
      <c r="T6" s="861"/>
      <c r="U6" s="861"/>
      <c r="V6" s="861"/>
      <c r="W6" s="861"/>
      <c r="X6" s="116"/>
      <c r="Y6" s="1097"/>
      <c r="Z6" s="1097"/>
      <c r="AA6" s="1097"/>
      <c r="AB6" s="1097"/>
      <c r="AC6" s="1097"/>
      <c r="AD6" s="1097"/>
      <c r="AE6" s="1097"/>
      <c r="AF6" s="1097"/>
      <c r="AG6" s="1097"/>
      <c r="AH6" s="1097"/>
      <c r="AJ6" s="383"/>
      <c r="AK6" s="383"/>
      <c r="AL6" s="383"/>
      <c r="AM6" s="383"/>
      <c r="AN6" s="383"/>
      <c r="AO6" s="383"/>
      <c r="AP6" s="383"/>
      <c r="AQ6" s="383"/>
      <c r="AR6" s="383"/>
      <c r="AS6" s="383"/>
      <c r="AT6" s="395"/>
      <c r="AU6" s="395"/>
      <c r="AV6" s="395"/>
      <c r="AW6" s="395"/>
      <c r="AX6" s="395"/>
      <c r="AY6" s="395"/>
      <c r="AZ6" s="395"/>
      <c r="BA6" s="395"/>
      <c r="BB6" s="395"/>
      <c r="BD6" s="378"/>
      <c r="BE6" s="378"/>
      <c r="BF6" s="378"/>
      <c r="BH6" s="379"/>
      <c r="BI6" s="379"/>
      <c r="BJ6" s="379"/>
      <c r="BK6" s="379"/>
      <c r="BL6" s="379"/>
      <c r="BM6" s="379"/>
      <c r="BN6" s="379"/>
      <c r="BO6" s="379"/>
      <c r="BP6" s="376"/>
      <c r="BQ6" s="376"/>
      <c r="BR6" s="376"/>
      <c r="BS6" s="374"/>
      <c r="BT6" s="909"/>
      <c r="BU6" s="910"/>
      <c r="BV6" s="1092"/>
      <c r="BW6" s="1092"/>
      <c r="BX6" s="1092"/>
      <c r="BY6" s="1092"/>
      <c r="BZ6" s="1092"/>
      <c r="CA6" s="1092"/>
      <c r="CB6" s="1092"/>
      <c r="CC6" s="1092"/>
      <c r="CD6" s="1092"/>
      <c r="CE6" s="1092"/>
      <c r="CF6" s="1092"/>
      <c r="CG6" s="1092"/>
      <c r="CH6" s="1092"/>
      <c r="CI6" s="1092"/>
      <c r="CJ6" s="1092"/>
      <c r="CK6" s="1092"/>
      <c r="CL6" s="1092"/>
      <c r="CM6" s="1092"/>
      <c r="CN6" s="1092"/>
      <c r="CO6" s="1092"/>
      <c r="CP6" s="1092"/>
      <c r="CQ6" s="1092"/>
      <c r="CR6" s="1092"/>
      <c r="CS6" s="1092"/>
      <c r="CT6" s="1092"/>
      <c r="CU6" s="1092"/>
      <c r="CV6" s="13"/>
      <c r="CX6" s="414"/>
      <c r="CY6" s="1062"/>
      <c r="DC6" s="21"/>
    </row>
    <row r="7" spans="1:107" ht="15.75" customHeight="1">
      <c r="A7" s="22"/>
      <c r="B7" s="580" t="s">
        <v>219</v>
      </c>
      <c r="C7" s="580"/>
      <c r="D7" s="580"/>
      <c r="E7" s="580"/>
      <c r="F7" s="580"/>
      <c r="G7" s="580"/>
      <c r="H7" s="580"/>
      <c r="I7" s="580"/>
      <c r="J7" s="580"/>
      <c r="K7" s="580"/>
      <c r="L7" s="580"/>
      <c r="M7" s="580"/>
      <c r="N7" s="580"/>
      <c r="O7" s="580"/>
      <c r="P7" s="580"/>
      <c r="Q7" s="1040"/>
      <c r="R7" s="1040"/>
      <c r="S7" s="1040"/>
      <c r="T7" s="1040"/>
      <c r="U7" s="1040"/>
      <c r="V7" s="1040"/>
      <c r="W7" s="1040"/>
      <c r="X7" s="1"/>
      <c r="Y7" s="580" t="s">
        <v>58</v>
      </c>
      <c r="Z7" s="1040"/>
      <c r="AA7" s="1040"/>
      <c r="AB7" s="1040"/>
      <c r="AC7" s="1040"/>
      <c r="AD7" s="1040"/>
      <c r="AE7" s="1040"/>
      <c r="AF7" s="1040"/>
      <c r="AG7" s="1040"/>
      <c r="AH7" s="1040"/>
      <c r="AI7" s="118"/>
      <c r="AJ7" s="380" t="s">
        <v>57</v>
      </c>
      <c r="AK7" s="381"/>
      <c r="AL7" s="381"/>
      <c r="AM7" s="381"/>
      <c r="AN7" s="381"/>
      <c r="AO7" s="381"/>
      <c r="AP7" s="381"/>
      <c r="AQ7" s="381"/>
      <c r="AR7" s="381"/>
      <c r="AS7" s="381"/>
      <c r="AT7" s="381"/>
      <c r="AU7" s="381"/>
      <c r="AV7" s="381"/>
      <c r="AW7" s="381"/>
      <c r="AX7" s="381"/>
      <c r="AY7" s="381"/>
      <c r="AZ7" s="381"/>
      <c r="BA7" s="381"/>
      <c r="BB7" s="381"/>
      <c r="BC7" s="876" t="s">
        <v>481</v>
      </c>
      <c r="BD7" s="877"/>
      <c r="BE7" s="877"/>
      <c r="BF7" s="877"/>
      <c r="BG7" s="877"/>
      <c r="BH7" s="375" t="s">
        <v>393</v>
      </c>
      <c r="BI7" s="372"/>
      <c r="BJ7" s="372"/>
      <c r="BK7" s="372"/>
      <c r="BL7" s="372"/>
      <c r="BM7" s="372"/>
      <c r="BN7" s="372"/>
      <c r="BO7" s="372"/>
      <c r="BP7" s="372"/>
      <c r="BQ7" s="372"/>
      <c r="BR7" s="372"/>
      <c r="BS7" s="372"/>
      <c r="BT7" s="410" t="s">
        <v>493</v>
      </c>
      <c r="BU7" s="411"/>
      <c r="BV7" s="1092"/>
      <c r="BW7" s="1092"/>
      <c r="BX7" s="1092"/>
      <c r="BY7" s="1092"/>
      <c r="BZ7" s="1092"/>
      <c r="CA7" s="1092"/>
      <c r="CB7" s="1092"/>
      <c r="CC7" s="1092"/>
      <c r="CD7" s="1092"/>
      <c r="CE7" s="1092"/>
      <c r="CF7" s="1092"/>
      <c r="CG7" s="1092"/>
      <c r="CH7" s="1092"/>
      <c r="CI7" s="1092"/>
      <c r="CJ7" s="1092"/>
      <c r="CK7" s="1092"/>
      <c r="CL7" s="1092"/>
      <c r="CM7" s="1092"/>
      <c r="CN7" s="1092"/>
      <c r="CO7" s="1092"/>
      <c r="CP7" s="1092"/>
      <c r="CQ7" s="1092"/>
      <c r="CR7" s="1092"/>
      <c r="CS7" s="1092"/>
      <c r="CT7" s="1092"/>
      <c r="CU7" s="1092"/>
      <c r="CV7" s="13"/>
      <c r="CX7" s="872" t="s">
        <v>218</v>
      </c>
      <c r="CY7" s="455">
        <f>IF(ISTEXT(Race),I17+I21+I25+I29+I33+I37,0)</f>
        <v>0</v>
      </c>
      <c r="DC7" s="21"/>
    </row>
    <row r="8" spans="1:107" ht="15.75" customHeight="1">
      <c r="A8" s="22"/>
      <c r="B8" s="902">
        <f>IF(ISTEXT(Race),VLOOKUP(Race,Table_Races,9,0),"")</f>
      </c>
      <c r="C8" s="902"/>
      <c r="D8" s="902"/>
      <c r="E8" s="902"/>
      <c r="F8" s="902"/>
      <c r="G8" s="902"/>
      <c r="I8" s="904"/>
      <c r="J8" s="904"/>
      <c r="K8" s="904"/>
      <c r="M8" s="904"/>
      <c r="N8" s="904"/>
      <c r="O8" s="904"/>
      <c r="P8" s="904"/>
      <c r="Q8" s="904"/>
      <c r="R8" s="904"/>
      <c r="S8" s="904"/>
      <c r="U8" s="1063"/>
      <c r="V8" s="1064"/>
      <c r="W8" s="1066" t="s">
        <v>429</v>
      </c>
      <c r="X8" s="1068"/>
      <c r="Y8" s="1069"/>
      <c r="Z8" s="1098" t="s">
        <v>430</v>
      </c>
      <c r="AA8" s="106">
        <f>X8+(12*U8)</f>
        <v>0</v>
      </c>
      <c r="AB8" s="1068"/>
      <c r="AC8" s="391"/>
      <c r="AD8" s="391"/>
      <c r="AE8" s="391"/>
      <c r="AF8" s="1098" t="s">
        <v>227</v>
      </c>
      <c r="AG8" s="1099"/>
      <c r="AI8" s="387"/>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256"/>
      <c r="BH8" s="406"/>
      <c r="BI8" s="391"/>
      <c r="BJ8" s="391"/>
      <c r="BK8" s="391"/>
      <c r="BL8" s="391"/>
      <c r="BM8" s="391"/>
      <c r="BN8" s="391"/>
      <c r="BO8" s="392"/>
      <c r="BP8" s="391"/>
      <c r="BQ8" s="391"/>
      <c r="BR8" s="391"/>
      <c r="BS8" s="389"/>
      <c r="BT8" s="907"/>
      <c r="BU8" s="908"/>
      <c r="BV8" s="1071" t="s">
        <v>225</v>
      </c>
      <c r="BW8" s="877"/>
      <c r="BX8" s="877"/>
      <c r="BY8" s="877"/>
      <c r="BZ8" s="877"/>
      <c r="CA8" s="877"/>
      <c r="CB8" s="877"/>
      <c r="CC8" s="877"/>
      <c r="CD8" s="877"/>
      <c r="CE8" s="877"/>
      <c r="CF8" s="877"/>
      <c r="CG8" s="877"/>
      <c r="CH8" s="877"/>
      <c r="CI8" s="877"/>
      <c r="CJ8" s="877"/>
      <c r="CK8" s="877"/>
      <c r="CL8" s="877"/>
      <c r="CM8" s="877"/>
      <c r="CN8" s="877"/>
      <c r="CO8" s="877"/>
      <c r="CP8" s="877"/>
      <c r="CQ8" s="877"/>
      <c r="CR8" s="877"/>
      <c r="CS8" s="877"/>
      <c r="CT8" s="877"/>
      <c r="CU8" s="877"/>
      <c r="CV8" s="13"/>
      <c r="CX8" s="873"/>
      <c r="CY8" s="456"/>
      <c r="DC8" s="21"/>
    </row>
    <row r="9" spans="1:107" ht="15.75" customHeight="1" thickBot="1">
      <c r="A9" s="22"/>
      <c r="B9" s="903"/>
      <c r="C9" s="903"/>
      <c r="D9" s="903"/>
      <c r="E9" s="903"/>
      <c r="F9" s="903"/>
      <c r="G9" s="903"/>
      <c r="I9" s="905"/>
      <c r="J9" s="905"/>
      <c r="K9" s="905"/>
      <c r="M9" s="905"/>
      <c r="N9" s="905"/>
      <c r="O9" s="905"/>
      <c r="P9" s="905"/>
      <c r="Q9" s="905"/>
      <c r="R9" s="905"/>
      <c r="S9" s="905"/>
      <c r="U9" s="1065"/>
      <c r="V9" s="1065"/>
      <c r="W9" s="1067"/>
      <c r="X9" s="1070"/>
      <c r="Y9" s="1070"/>
      <c r="Z9" s="1067"/>
      <c r="AA9" s="119"/>
      <c r="AB9" s="390"/>
      <c r="AC9" s="390"/>
      <c r="AD9" s="390"/>
      <c r="AE9" s="390"/>
      <c r="AF9" s="1067"/>
      <c r="AG9" s="1067"/>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H9" s="390"/>
      <c r="BI9" s="390"/>
      <c r="BJ9" s="390"/>
      <c r="BK9" s="390"/>
      <c r="BL9" s="390"/>
      <c r="BM9" s="390"/>
      <c r="BN9" s="390"/>
      <c r="BO9" s="390"/>
      <c r="BP9" s="390"/>
      <c r="BQ9" s="390"/>
      <c r="BR9" s="390"/>
      <c r="BS9" s="388"/>
      <c r="BT9" s="909"/>
      <c r="BU9" s="910"/>
      <c r="BV9" s="877"/>
      <c r="BW9" s="877"/>
      <c r="BX9" s="877"/>
      <c r="BY9" s="877"/>
      <c r="BZ9" s="877"/>
      <c r="CA9" s="877"/>
      <c r="CB9" s="877"/>
      <c r="CC9" s="877"/>
      <c r="CD9" s="877"/>
      <c r="CE9" s="877"/>
      <c r="CF9" s="877"/>
      <c r="CG9" s="877"/>
      <c r="CH9" s="877"/>
      <c r="CI9" s="877"/>
      <c r="CJ9" s="877"/>
      <c r="CK9" s="877"/>
      <c r="CL9" s="877"/>
      <c r="CM9" s="877"/>
      <c r="CN9" s="877"/>
      <c r="CO9" s="877"/>
      <c r="CP9" s="877"/>
      <c r="CQ9" s="877"/>
      <c r="CR9" s="877"/>
      <c r="CS9" s="877"/>
      <c r="CT9" s="877"/>
      <c r="CU9" s="877"/>
      <c r="CV9" s="13"/>
      <c r="CX9" s="874"/>
      <c r="CY9" s="10"/>
      <c r="DC9" s="21"/>
    </row>
    <row r="10" spans="1:107" ht="15.75" customHeight="1" thickBot="1">
      <c r="A10" s="22"/>
      <c r="B10" s="900" t="s">
        <v>60</v>
      </c>
      <c r="C10" s="906"/>
      <c r="D10" s="906"/>
      <c r="E10" s="906"/>
      <c r="F10" s="906"/>
      <c r="G10" s="906"/>
      <c r="I10" s="900" t="s">
        <v>61</v>
      </c>
      <c r="J10" s="900"/>
      <c r="K10" s="900"/>
      <c r="M10" s="900" t="s">
        <v>62</v>
      </c>
      <c r="N10" s="900"/>
      <c r="O10" s="900"/>
      <c r="P10" s="900"/>
      <c r="Q10" s="900"/>
      <c r="R10" s="900"/>
      <c r="S10" s="900"/>
      <c r="U10" s="466" t="s">
        <v>63</v>
      </c>
      <c r="V10" s="466"/>
      <c r="W10" s="466"/>
      <c r="X10" s="466"/>
      <c r="Y10" s="466"/>
      <c r="AB10" s="466" t="s">
        <v>235</v>
      </c>
      <c r="AC10" s="466"/>
      <c r="AD10" s="466"/>
      <c r="AE10" s="466"/>
      <c r="AF10" s="466"/>
      <c r="AG10" s="466"/>
      <c r="AI10" s="380" t="s">
        <v>236</v>
      </c>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118"/>
      <c r="BH10" s="466" t="s">
        <v>394</v>
      </c>
      <c r="BI10" s="467"/>
      <c r="BJ10" s="467"/>
      <c r="BK10" s="467"/>
      <c r="BL10" s="467"/>
      <c r="BM10" s="467"/>
      <c r="BN10" s="467"/>
      <c r="BO10" s="467"/>
      <c r="BP10" s="467"/>
      <c r="BQ10" s="467"/>
      <c r="BR10" s="467"/>
      <c r="BS10" s="467"/>
      <c r="BT10" s="410" t="s">
        <v>493</v>
      </c>
      <c r="BU10" s="411"/>
      <c r="CE10" s="120"/>
      <c r="CF10" s="120"/>
      <c r="CG10" s="120"/>
      <c r="CH10" s="120"/>
      <c r="CI10" s="120"/>
      <c r="CJ10" s="120"/>
      <c r="CK10" s="120"/>
      <c r="CL10" s="120"/>
      <c r="CM10" s="120"/>
      <c r="CN10" s="120"/>
      <c r="CO10" s="120"/>
      <c r="CP10" s="120"/>
      <c r="CQ10" s="120"/>
      <c r="CR10" s="120"/>
      <c r="CS10" s="120"/>
      <c r="CT10" s="120"/>
      <c r="CU10" s="120"/>
      <c r="CV10" s="100"/>
      <c r="CX10" s="1027" t="str">
        <f>IF(ISTEXT(Race),IF(CY7&gt;CY4,"Too Many Points!",(IF(CY7&lt;CY4,CY4-CY7&amp;" Points Left!",""))),"Choose a Race!")</f>
        <v>Choose a Race!</v>
      </c>
      <c r="CY10" s="1027"/>
      <c r="DC10" s="21"/>
    </row>
    <row r="11" spans="1:107" ht="15.75" customHeight="1">
      <c r="A11" s="22"/>
      <c r="B11" s="1"/>
      <c r="C11" s="1"/>
      <c r="D11" s="1"/>
      <c r="E11" s="1"/>
      <c r="F11" s="1"/>
      <c r="G11" s="1"/>
      <c r="H11" s="1"/>
      <c r="I11" s="1"/>
      <c r="J11" s="1"/>
      <c r="R11" s="1"/>
      <c r="S11" s="1"/>
      <c r="T11" s="1"/>
      <c r="U11" s="1"/>
      <c r="AC11" s="1"/>
      <c r="AK11" s="1"/>
      <c r="AS11" s="1"/>
      <c r="AT11" s="1"/>
      <c r="AU11" s="1"/>
      <c r="AV11" s="1"/>
      <c r="AW11" s="1"/>
      <c r="AX11" s="1"/>
      <c r="AY11" s="1"/>
      <c r="AZ11" s="1"/>
      <c r="BA11" s="1"/>
      <c r="BB11" s="1"/>
      <c r="BC11" s="1"/>
      <c r="BD11" s="1"/>
      <c r="BE11" s="1"/>
      <c r="BF11" s="1"/>
      <c r="BG11" s="1"/>
      <c r="BH11" s="1"/>
      <c r="BI11" s="1"/>
      <c r="BJ11" s="1"/>
      <c r="BK11" s="1"/>
      <c r="BL11" s="1"/>
      <c r="BM11" s="1"/>
      <c r="BN11" s="1"/>
      <c r="BP11" s="105"/>
      <c r="BQ11" s="105"/>
      <c r="BR11" s="105"/>
      <c r="BS11" s="105"/>
      <c r="BT11" s="105"/>
      <c r="BU11" s="105"/>
      <c r="CE11" s="105"/>
      <c r="CF11" s="105"/>
      <c r="CG11" s="105"/>
      <c r="CH11" s="105"/>
      <c r="CI11" s="105"/>
      <c r="CJ11" s="105"/>
      <c r="CK11" s="1093" t="s">
        <v>69</v>
      </c>
      <c r="CL11" s="869"/>
      <c r="CM11" s="869"/>
      <c r="CN11" s="869"/>
      <c r="CO11" s="869"/>
      <c r="CP11" s="869"/>
      <c r="CQ11" s="869"/>
      <c r="CR11" s="869"/>
      <c r="CS11" s="869"/>
      <c r="CT11" s="869"/>
      <c r="CU11" s="870"/>
      <c r="CV11" s="100"/>
      <c r="CX11" s="1027"/>
      <c r="CY11" s="1027"/>
      <c r="DC11" s="21"/>
    </row>
    <row r="12" spans="1:107" ht="15.75" customHeight="1" thickBot="1">
      <c r="A12" s="22"/>
      <c r="B12" s="914" t="s">
        <v>64</v>
      </c>
      <c r="C12" s="914"/>
      <c r="D12" s="914"/>
      <c r="E12" s="914"/>
      <c r="F12" s="914"/>
      <c r="G12" s="914"/>
      <c r="H12" s="242"/>
      <c r="I12" s="636" t="s">
        <v>65</v>
      </c>
      <c r="J12" s="636"/>
      <c r="K12" s="636"/>
      <c r="L12" s="636"/>
      <c r="M12" s="242"/>
      <c r="N12" s="636" t="s">
        <v>66</v>
      </c>
      <c r="O12" s="636"/>
      <c r="P12" s="636"/>
      <c r="Q12" s="636"/>
      <c r="R12" s="242"/>
      <c r="S12" s="913" t="s">
        <v>321</v>
      </c>
      <c r="T12" s="913"/>
      <c r="U12" s="913"/>
      <c r="V12" s="913"/>
      <c r="W12" s="242"/>
      <c r="X12" s="913" t="s">
        <v>67</v>
      </c>
      <c r="Y12" s="913"/>
      <c r="Z12" s="913"/>
      <c r="AA12" s="913"/>
      <c r="AB12" s="242"/>
      <c r="AC12" s="242"/>
      <c r="AD12" s="901"/>
      <c r="AE12" s="901"/>
      <c r="AF12" s="901"/>
      <c r="AG12" s="901"/>
      <c r="AH12" s="1042"/>
      <c r="AI12" s="1042"/>
      <c r="AJ12" s="242"/>
      <c r="AK12" s="727" t="s">
        <v>68</v>
      </c>
      <c r="AL12" s="727"/>
      <c r="AM12" s="727"/>
      <c r="AN12" s="727"/>
      <c r="AO12" s="242"/>
      <c r="AP12" s="515" t="s">
        <v>425</v>
      </c>
      <c r="AQ12" s="515"/>
      <c r="AR12" s="515"/>
      <c r="AS12" s="515"/>
      <c r="AT12" s="247"/>
      <c r="AU12" s="515" t="s">
        <v>423</v>
      </c>
      <c r="AV12" s="515"/>
      <c r="AW12" s="515"/>
      <c r="AX12" s="515"/>
      <c r="AY12" s="247"/>
      <c r="AZ12" s="515" t="s">
        <v>424</v>
      </c>
      <c r="BA12" s="515"/>
      <c r="BB12" s="515"/>
      <c r="BC12" s="515"/>
      <c r="BD12" s="1100"/>
      <c r="BE12" s="1100"/>
      <c r="BF12" s="1100"/>
      <c r="BG12" s="1100"/>
      <c r="BH12" s="248"/>
      <c r="BI12" s="604" t="s">
        <v>91</v>
      </c>
      <c r="BJ12" s="605"/>
      <c r="BK12" s="605"/>
      <c r="BL12" s="605"/>
      <c r="BM12" s="605"/>
      <c r="BN12" s="605"/>
      <c r="BO12" s="605"/>
      <c r="BP12" s="605"/>
      <c r="BQ12" s="605"/>
      <c r="BR12" s="249"/>
      <c r="BS12" s="587" t="s">
        <v>148</v>
      </c>
      <c r="BT12" s="587"/>
      <c r="BU12" s="587"/>
      <c r="BV12" s="587"/>
      <c r="BW12" s="587"/>
      <c r="BX12" s="587"/>
      <c r="BY12" s="587"/>
      <c r="BZ12" s="587"/>
      <c r="CA12" s="587"/>
      <c r="CB12" s="250"/>
      <c r="CC12" s="250"/>
      <c r="CD12" s="251"/>
      <c r="CE12" s="251"/>
      <c r="CF12" s="251"/>
      <c r="CG12" s="251"/>
      <c r="CH12" s="251"/>
      <c r="CI12" s="103"/>
      <c r="CJ12" s="103"/>
      <c r="CK12" s="1094"/>
      <c r="CL12" s="877"/>
      <c r="CM12" s="877"/>
      <c r="CN12" s="877"/>
      <c r="CO12" s="877"/>
      <c r="CP12" s="877"/>
      <c r="CQ12" s="877"/>
      <c r="CR12" s="877"/>
      <c r="CS12" s="877"/>
      <c r="CT12" s="877"/>
      <c r="CU12" s="1095"/>
      <c r="CV12" s="23"/>
      <c r="CX12" s="1027"/>
      <c r="CY12" s="1027"/>
      <c r="DC12" s="21"/>
    </row>
    <row r="13" spans="1:107" ht="15.75" customHeight="1" thickBot="1">
      <c r="A13" s="22"/>
      <c r="B13" s="914"/>
      <c r="C13" s="914"/>
      <c r="D13" s="914"/>
      <c r="E13" s="914"/>
      <c r="F13" s="914"/>
      <c r="G13" s="914"/>
      <c r="H13" s="242"/>
      <c r="I13" s="636"/>
      <c r="J13" s="636"/>
      <c r="K13" s="636"/>
      <c r="L13" s="636"/>
      <c r="M13" s="242"/>
      <c r="N13" s="636"/>
      <c r="O13" s="636"/>
      <c r="P13" s="636"/>
      <c r="Q13" s="636"/>
      <c r="R13" s="242"/>
      <c r="S13" s="913"/>
      <c r="T13" s="913"/>
      <c r="U13" s="913"/>
      <c r="V13" s="913"/>
      <c r="W13" s="242"/>
      <c r="X13" s="913"/>
      <c r="Y13" s="913"/>
      <c r="Z13" s="913"/>
      <c r="AA13" s="913"/>
      <c r="AB13" s="242"/>
      <c r="AC13" s="242"/>
      <c r="AD13" s="901" t="s">
        <v>421</v>
      </c>
      <c r="AE13" s="901"/>
      <c r="AF13" s="901"/>
      <c r="AG13" s="901"/>
      <c r="AH13" s="1042">
        <v>0</v>
      </c>
      <c r="AI13" s="1042"/>
      <c r="AJ13" s="250"/>
      <c r="AK13" s="727"/>
      <c r="AL13" s="727"/>
      <c r="AM13" s="727"/>
      <c r="AN13" s="727"/>
      <c r="AO13" s="242"/>
      <c r="AP13" s="515"/>
      <c r="AQ13" s="515"/>
      <c r="AR13" s="515"/>
      <c r="AS13" s="515"/>
      <c r="AT13" s="247"/>
      <c r="AU13" s="515"/>
      <c r="AV13" s="515"/>
      <c r="AW13" s="515"/>
      <c r="AX13" s="515"/>
      <c r="AY13" s="247"/>
      <c r="AZ13" s="1101"/>
      <c r="BA13" s="1101"/>
      <c r="BB13" s="1101"/>
      <c r="BC13" s="1101"/>
      <c r="BD13" s="1102"/>
      <c r="BE13" s="1102"/>
      <c r="BF13" s="1102"/>
      <c r="BG13" s="1102"/>
      <c r="BH13" s="248"/>
      <c r="BI13" s="606"/>
      <c r="BJ13" s="606"/>
      <c r="BK13" s="606"/>
      <c r="BL13" s="606"/>
      <c r="BM13" s="606"/>
      <c r="BN13" s="606"/>
      <c r="BO13" s="606"/>
      <c r="BP13" s="606"/>
      <c r="BQ13" s="606"/>
      <c r="BR13" s="249"/>
      <c r="BS13" s="588"/>
      <c r="BT13" s="588"/>
      <c r="BU13" s="588"/>
      <c r="BV13" s="588"/>
      <c r="BW13" s="588"/>
      <c r="BX13" s="588"/>
      <c r="BY13" s="588"/>
      <c r="BZ13" s="588"/>
      <c r="CA13" s="588"/>
      <c r="CB13" s="250"/>
      <c r="CC13" s="911" t="s">
        <v>279</v>
      </c>
      <c r="CD13" s="911"/>
      <c r="CE13" s="911"/>
      <c r="CF13" s="911"/>
      <c r="CG13" s="912"/>
      <c r="CH13" s="912"/>
      <c r="CK13" s="101"/>
      <c r="CL13" s="876" t="s">
        <v>70</v>
      </c>
      <c r="CM13" s="876"/>
      <c r="CN13" s="876"/>
      <c r="CO13" s="876"/>
      <c r="CP13" s="876"/>
      <c r="CQ13" s="876"/>
      <c r="CR13" s="876"/>
      <c r="CS13" s="876"/>
      <c r="CT13" s="876"/>
      <c r="CU13" s="102"/>
      <c r="CV13" s="24"/>
      <c r="CX13" s="1027"/>
      <c r="CY13" s="1027"/>
      <c r="DC13" s="21"/>
    </row>
    <row r="14" spans="1:107" ht="15.75" customHeight="1" thickBot="1">
      <c r="A14" s="22"/>
      <c r="B14" s="544" t="s">
        <v>72</v>
      </c>
      <c r="C14" s="544"/>
      <c r="D14" s="544"/>
      <c r="E14" s="544"/>
      <c r="F14" s="544"/>
      <c r="G14" s="544"/>
      <c r="H14" s="1"/>
      <c r="I14" s="871">
        <v>10</v>
      </c>
      <c r="J14" s="871"/>
      <c r="K14" s="871"/>
      <c r="L14" s="871"/>
      <c r="M14" s="1"/>
      <c r="N14" s="612">
        <f>VLOOKUP(Str,Table_Ability_Mod,2,0)</f>
        <v>0</v>
      </c>
      <c r="O14" s="612"/>
      <c r="P14" s="612"/>
      <c r="Q14" s="612"/>
      <c r="R14" s="1"/>
      <c r="S14" s="744"/>
      <c r="T14" s="744"/>
      <c r="U14" s="744"/>
      <c r="V14" s="744"/>
      <c r="W14" s="1"/>
      <c r="X14" s="745">
        <f>IF(Temp_Str="","",VLOOKUP(Temp_Str,Table_Ability_Mod,2,0))</f>
      </c>
      <c r="Y14" s="745"/>
      <c r="Z14" s="745"/>
      <c r="AA14" s="745"/>
      <c r="AB14" s="1"/>
      <c r="AC14" s="1"/>
      <c r="AD14" s="544" t="s">
        <v>73</v>
      </c>
      <c r="AE14" s="544"/>
      <c r="AF14" s="544"/>
      <c r="AG14" s="544"/>
      <c r="AH14" s="544"/>
      <c r="AI14" s="544"/>
      <c r="AJ14" s="1"/>
      <c r="AK14" s="875">
        <f>IF(ISNUMBER(Character_Level),HP_Base+Con_Mod_Current*Character_Level+Mods_HP+Favored_Class_HP,0)</f>
        <v>0</v>
      </c>
      <c r="AL14" s="875"/>
      <c r="AM14" s="875"/>
      <c r="AN14" s="875"/>
      <c r="AO14" s="1"/>
      <c r="AP14" s="601">
        <v>0</v>
      </c>
      <c r="AQ14" s="881"/>
      <c r="AR14" s="881"/>
      <c r="AS14" s="882"/>
      <c r="AT14" s="111"/>
      <c r="AU14" s="601">
        <v>0</v>
      </c>
      <c r="AV14" s="881"/>
      <c r="AW14" s="881"/>
      <c r="AX14" s="882"/>
      <c r="AY14" s="111"/>
      <c r="AZ14" s="942"/>
      <c r="BA14" s="943"/>
      <c r="BB14" s="943"/>
      <c r="BC14" s="943"/>
      <c r="BD14" s="944"/>
      <c r="BE14" s="944"/>
      <c r="BF14" s="944"/>
      <c r="BG14" s="945"/>
      <c r="BI14" s="601"/>
      <c r="BJ14" s="591"/>
      <c r="BK14" s="591"/>
      <c r="BL14" s="591"/>
      <c r="BM14" s="591"/>
      <c r="BN14" s="591"/>
      <c r="BO14" s="591"/>
      <c r="BP14" s="591"/>
      <c r="BQ14" s="592"/>
      <c r="BR14" s="105"/>
      <c r="BS14" s="589"/>
      <c r="BT14" s="590"/>
      <c r="BU14" s="590"/>
      <c r="BV14" s="590"/>
      <c r="BW14" s="591"/>
      <c r="BX14" s="591"/>
      <c r="BY14" s="591"/>
      <c r="BZ14" s="591"/>
      <c r="CA14" s="592"/>
      <c r="CC14" s="1072" t="str">
        <f>IF(Weight_Carried&lt;=Load_Light,"Light",(IF(Weight_Carried&lt;=Load_Med,"Medium",(IF(Weight_Carried&lt;=Load_Heavy,"Heavy","Overload")))))</f>
        <v>Light</v>
      </c>
      <c r="CD14" s="1073"/>
      <c r="CE14" s="1073"/>
      <c r="CF14" s="1073"/>
      <c r="CG14" s="1074"/>
      <c r="CH14" s="1075"/>
      <c r="CK14" s="101"/>
      <c r="CL14" s="421">
        <f>IF(ISTEXT(Race),IF(Encumbrance="Overload",0,IF(Race="Dwarf",20,IF(Encumbrance="Light",MIN(Armor_Speed,VLOOKUP(Race,Table_Races,12,0)),MIN(Armor_Speed,VLOOKUP(VLOOKUP(Race,Table_Races,12,0),Table_Speed_Reduction,2,0))))),"")</f>
      </c>
      <c r="CM14" s="422"/>
      <c r="CN14" s="422"/>
      <c r="CO14" s="418" t="s">
        <v>74</v>
      </c>
      <c r="CP14" s="418"/>
      <c r="CQ14" s="415" t="s">
        <v>75</v>
      </c>
      <c r="CR14" s="415"/>
      <c r="CS14" s="1084">
        <f>IF(Encumbrance="Overload",0,IF(Race="Dwarf",4,IF(Encumbrance="Heavy",3,4)))</f>
        <v>4</v>
      </c>
      <c r="CT14" s="1085"/>
      <c r="CU14" s="102"/>
      <c r="CV14" s="23"/>
      <c r="CX14" s="842" t="s">
        <v>485</v>
      </c>
      <c r="CY14" s="843"/>
      <c r="CZ14" s="26"/>
      <c r="DC14" s="21"/>
    </row>
    <row r="15" spans="1:107" ht="15.75" customHeight="1" thickBot="1">
      <c r="A15" s="22"/>
      <c r="B15" s="544"/>
      <c r="C15" s="544"/>
      <c r="D15" s="544"/>
      <c r="E15" s="544"/>
      <c r="F15" s="544"/>
      <c r="G15" s="544"/>
      <c r="H15" s="1"/>
      <c r="I15" s="871"/>
      <c r="J15" s="871"/>
      <c r="K15" s="871"/>
      <c r="L15" s="871"/>
      <c r="M15" s="1"/>
      <c r="N15" s="612"/>
      <c r="O15" s="612"/>
      <c r="P15" s="612"/>
      <c r="Q15" s="612"/>
      <c r="R15" s="1"/>
      <c r="S15" s="744"/>
      <c r="T15" s="744"/>
      <c r="U15" s="744"/>
      <c r="V15" s="744"/>
      <c r="W15" s="1"/>
      <c r="X15" s="745"/>
      <c r="Y15" s="745"/>
      <c r="Z15" s="745"/>
      <c r="AA15" s="745"/>
      <c r="AB15" s="1"/>
      <c r="AC15" s="1"/>
      <c r="AD15" s="544"/>
      <c r="AE15" s="544"/>
      <c r="AF15" s="544"/>
      <c r="AG15" s="544"/>
      <c r="AH15" s="544"/>
      <c r="AI15" s="544"/>
      <c r="AJ15" s="1"/>
      <c r="AK15" s="875"/>
      <c r="AL15" s="875"/>
      <c r="AM15" s="875"/>
      <c r="AN15" s="875"/>
      <c r="AO15" s="1"/>
      <c r="AP15" s="883"/>
      <c r="AQ15" s="884"/>
      <c r="AR15" s="884"/>
      <c r="AS15" s="885"/>
      <c r="AT15" s="111"/>
      <c r="AU15" s="883"/>
      <c r="AV15" s="884"/>
      <c r="AW15" s="884"/>
      <c r="AX15" s="885"/>
      <c r="AY15" s="111"/>
      <c r="AZ15" s="946"/>
      <c r="BA15" s="947"/>
      <c r="BB15" s="947"/>
      <c r="BC15" s="947"/>
      <c r="BD15" s="948"/>
      <c r="BE15" s="948"/>
      <c r="BF15" s="948"/>
      <c r="BG15" s="949"/>
      <c r="BI15" s="602"/>
      <c r="BJ15" s="595"/>
      <c r="BK15" s="595"/>
      <c r="BL15" s="595"/>
      <c r="BM15" s="595"/>
      <c r="BN15" s="595"/>
      <c r="BO15" s="595"/>
      <c r="BP15" s="595"/>
      <c r="BQ15" s="596"/>
      <c r="BR15" s="105"/>
      <c r="BS15" s="593"/>
      <c r="BT15" s="594"/>
      <c r="BU15" s="594"/>
      <c r="BV15" s="594"/>
      <c r="BW15" s="595"/>
      <c r="BX15" s="595"/>
      <c r="BY15" s="595"/>
      <c r="BZ15" s="595"/>
      <c r="CA15" s="596"/>
      <c r="CC15" s="1076"/>
      <c r="CD15" s="1077"/>
      <c r="CE15" s="1077"/>
      <c r="CF15" s="1077"/>
      <c r="CG15" s="1078"/>
      <c r="CH15" s="1079"/>
      <c r="CK15" s="101"/>
      <c r="CL15" s="423"/>
      <c r="CM15" s="424"/>
      <c r="CN15" s="424"/>
      <c r="CO15" s="419"/>
      <c r="CP15" s="419"/>
      <c r="CQ15" s="416"/>
      <c r="CR15" s="416"/>
      <c r="CS15" s="1086"/>
      <c r="CT15" s="1087"/>
      <c r="CU15" s="102"/>
      <c r="CV15" s="23"/>
      <c r="CX15" s="843"/>
      <c r="CY15" s="843"/>
      <c r="CZ15" s="26"/>
      <c r="DC15" s="21"/>
    </row>
    <row r="16" spans="1:107" ht="15.75" customHeight="1" thickBot="1">
      <c r="A16" s="22"/>
      <c r="B16" s="545" t="s">
        <v>76</v>
      </c>
      <c r="C16" s="545"/>
      <c r="D16" s="545"/>
      <c r="E16" s="545"/>
      <c r="F16" s="545"/>
      <c r="G16" s="545"/>
      <c r="H16" s="1"/>
      <c r="I16" s="871"/>
      <c r="J16" s="871"/>
      <c r="K16" s="871"/>
      <c r="L16" s="871"/>
      <c r="M16" s="1"/>
      <c r="N16" s="612"/>
      <c r="O16" s="612"/>
      <c r="P16" s="612"/>
      <c r="Q16" s="612"/>
      <c r="R16" s="1"/>
      <c r="S16" s="744"/>
      <c r="T16" s="744"/>
      <c r="U16" s="744"/>
      <c r="V16" s="744"/>
      <c r="W16" s="1"/>
      <c r="X16" s="745"/>
      <c r="Y16" s="745"/>
      <c r="Z16" s="745"/>
      <c r="AA16" s="745"/>
      <c r="AB16" s="1"/>
      <c r="AC16" s="1"/>
      <c r="AD16" s="545" t="s">
        <v>391</v>
      </c>
      <c r="AE16" s="545"/>
      <c r="AF16" s="545"/>
      <c r="AG16" s="545"/>
      <c r="AH16" s="545"/>
      <c r="AI16" s="545"/>
      <c r="AJ16" s="1"/>
      <c r="AK16" s="875"/>
      <c r="AL16" s="875"/>
      <c r="AM16" s="875"/>
      <c r="AN16" s="875"/>
      <c r="AO16" s="1"/>
      <c r="AP16" s="886"/>
      <c r="AQ16" s="887"/>
      <c r="AR16" s="887"/>
      <c r="AS16" s="888"/>
      <c r="AT16" s="111"/>
      <c r="AU16" s="886"/>
      <c r="AV16" s="887"/>
      <c r="AW16" s="887"/>
      <c r="AX16" s="888"/>
      <c r="AY16" s="111"/>
      <c r="AZ16" s="950"/>
      <c r="BA16" s="951"/>
      <c r="BB16" s="951"/>
      <c r="BC16" s="951"/>
      <c r="BD16" s="952"/>
      <c r="BE16" s="952"/>
      <c r="BF16" s="952"/>
      <c r="BG16" s="953"/>
      <c r="BI16" s="603"/>
      <c r="BJ16" s="599"/>
      <c r="BK16" s="599"/>
      <c r="BL16" s="599"/>
      <c r="BM16" s="599"/>
      <c r="BN16" s="599"/>
      <c r="BO16" s="599"/>
      <c r="BP16" s="599"/>
      <c r="BQ16" s="600"/>
      <c r="BR16" s="105"/>
      <c r="BS16" s="597"/>
      <c r="BT16" s="598"/>
      <c r="BU16" s="598"/>
      <c r="BV16" s="598"/>
      <c r="BW16" s="599"/>
      <c r="BX16" s="599"/>
      <c r="BY16" s="599"/>
      <c r="BZ16" s="599"/>
      <c r="CA16" s="600"/>
      <c r="CC16" s="1080"/>
      <c r="CD16" s="1081"/>
      <c r="CE16" s="1081"/>
      <c r="CF16" s="1081"/>
      <c r="CG16" s="1082"/>
      <c r="CH16" s="1083"/>
      <c r="CK16" s="101"/>
      <c r="CL16" s="425"/>
      <c r="CM16" s="426"/>
      <c r="CN16" s="426"/>
      <c r="CO16" s="420"/>
      <c r="CP16" s="420"/>
      <c r="CQ16" s="417"/>
      <c r="CR16" s="417"/>
      <c r="CS16" s="1088"/>
      <c r="CT16" s="1089"/>
      <c r="CU16" s="102"/>
      <c r="CV16" s="23"/>
      <c r="CX16" s="373" t="s">
        <v>570</v>
      </c>
      <c r="CY16" s="370"/>
      <c r="DC16" s="21"/>
    </row>
    <row r="17" spans="1:107" ht="15.75" customHeight="1" thickBot="1">
      <c r="A17" s="22"/>
      <c r="B17" s="738" t="s">
        <v>51</v>
      </c>
      <c r="C17" s="738"/>
      <c r="D17" s="738"/>
      <c r="E17" s="739"/>
      <c r="F17" s="740">
        <v>0</v>
      </c>
      <c r="G17" s="595"/>
      <c r="H17" s="1"/>
      <c r="I17" s="27" t="e">
        <f>VLOOKUP(Str-Mods_Str-VLOOKUP(Race,Table_Races,2,0)-IF(AND(Ability_Bonus="Strength",VLOOKUP(Race,Table_Races,8,0)=1),2,0),Table_Ability_Cost,3,0)</f>
        <v>#N/A</v>
      </c>
      <c r="J17" s="106">
        <f>MIN(Str_Mod,Str_Mod_Temp)</f>
        <v>0</v>
      </c>
      <c r="K17" s="1"/>
      <c r="L17" s="1"/>
      <c r="M17" s="1"/>
      <c r="N17" s="27"/>
      <c r="O17" s="27"/>
      <c r="P17" s="1"/>
      <c r="Q17" s="1"/>
      <c r="R17" s="1"/>
      <c r="S17" s="1"/>
      <c r="T17" s="1"/>
      <c r="U17" s="1"/>
      <c r="V17" s="1"/>
      <c r="W17" s="1"/>
      <c r="X17" s="27"/>
      <c r="Y17" s="27"/>
      <c r="Z17" s="27"/>
      <c r="AA17" s="1"/>
      <c r="AB17" s="1"/>
      <c r="AC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22"/>
      <c r="CL17" s="849" t="s">
        <v>71</v>
      </c>
      <c r="CM17" s="849"/>
      <c r="CN17" s="849"/>
      <c r="CO17" s="849"/>
      <c r="CP17" s="849"/>
      <c r="CQ17" s="849"/>
      <c r="CR17" s="849"/>
      <c r="CS17" s="849"/>
      <c r="CT17" s="849"/>
      <c r="CU17" s="112"/>
      <c r="CV17" s="23"/>
      <c r="CX17" s="371"/>
      <c r="CY17" s="222"/>
      <c r="DC17" s="21"/>
    </row>
    <row r="18" spans="1:107" ht="15.75" customHeight="1" thickBot="1">
      <c r="A18" s="22"/>
      <c r="B18" s="544" t="s">
        <v>77</v>
      </c>
      <c r="C18" s="544"/>
      <c r="D18" s="544"/>
      <c r="E18" s="544"/>
      <c r="F18" s="544"/>
      <c r="G18" s="544"/>
      <c r="H18" s="1"/>
      <c r="I18" s="871">
        <v>10</v>
      </c>
      <c r="J18" s="871"/>
      <c r="K18" s="871"/>
      <c r="L18" s="871"/>
      <c r="M18" s="1"/>
      <c r="N18" s="612">
        <f>VLOOKUP(Dex,Table_Ability_Mod,2,0)</f>
        <v>0</v>
      </c>
      <c r="O18" s="612"/>
      <c r="P18" s="612"/>
      <c r="Q18" s="612"/>
      <c r="R18" s="1"/>
      <c r="S18" s="744"/>
      <c r="T18" s="744"/>
      <c r="U18" s="744"/>
      <c r="V18" s="744"/>
      <c r="W18" s="1"/>
      <c r="X18" s="745">
        <f>IF(Temp_Dex="","",VLOOKUP(Temp_Dex,Table_Ability_Mod,2,0))</f>
      </c>
      <c r="Y18" s="745"/>
      <c r="Z18" s="745"/>
      <c r="AA18" s="745"/>
      <c r="AB18" s="1"/>
      <c r="AC18" s="1"/>
      <c r="AD18" s="544" t="s">
        <v>78</v>
      </c>
      <c r="AE18" s="544"/>
      <c r="AF18" s="544"/>
      <c r="AG18" s="544"/>
      <c r="AH18" s="544"/>
      <c r="AI18" s="544"/>
      <c r="AJ18" s="1"/>
      <c r="AK18" s="879">
        <f>AP18+AC_Armor+AC_Shield+AC_Dex_Mod+AC_Size+AC_Natural+AC_Deflect+AC_Dodge+AC_Misc_1+AC_MISC_2</f>
        <v>10</v>
      </c>
      <c r="AL18" s="879"/>
      <c r="AM18" s="879"/>
      <c r="AN18" s="879"/>
      <c r="AO18" s="878" t="s">
        <v>79</v>
      </c>
      <c r="AP18" s="880">
        <v>10</v>
      </c>
      <c r="AQ18" s="880"/>
      <c r="AR18" s="880"/>
      <c r="AS18" s="1041" t="s">
        <v>80</v>
      </c>
      <c r="AT18" s="729">
        <f>Armor</f>
        <v>0</v>
      </c>
      <c r="AU18" s="730"/>
      <c r="AV18" s="731"/>
      <c r="AW18" s="878" t="s">
        <v>80</v>
      </c>
      <c r="AX18" s="1056">
        <f>Shield</f>
        <v>0</v>
      </c>
      <c r="AY18" s="381"/>
      <c r="AZ18" s="451"/>
      <c r="BA18" s="824" t="s">
        <v>81</v>
      </c>
      <c r="BB18" s="1056">
        <f>MIN(Dex_Mod_Current,MIN(Max_Dex_Armor,Max_Dex_Shield),IF(Encumbrance="Medium",3,Dex_Mod_Current),IF(Encumbrance="Heavy",1,Dex_Mod_Current),IF(Encumbrance="Overload",0,Dex_Mod_Current))</f>
        <v>0</v>
      </c>
      <c r="BC18" s="381"/>
      <c r="BD18" s="451"/>
      <c r="BE18" s="824" t="s">
        <v>82</v>
      </c>
      <c r="BF18" s="1056">
        <f>IF(Size="",0,VLOOKUP(Size,Table_Size,6,0))</f>
        <v>0</v>
      </c>
      <c r="BG18" s="381"/>
      <c r="BH18" s="451"/>
      <c r="BI18" s="409" t="s">
        <v>83</v>
      </c>
      <c r="BJ18" s="440">
        <v>0</v>
      </c>
      <c r="BK18" s="441"/>
      <c r="BL18" s="442"/>
      <c r="BM18" s="409" t="s">
        <v>84</v>
      </c>
      <c r="BN18" s="440">
        <v>0</v>
      </c>
      <c r="BO18" s="441"/>
      <c r="BP18" s="442"/>
      <c r="BQ18" s="409" t="s">
        <v>80</v>
      </c>
      <c r="BR18" s="440">
        <v>0</v>
      </c>
      <c r="BS18" s="441"/>
      <c r="BT18" s="442"/>
      <c r="BU18" s="409" t="s">
        <v>80</v>
      </c>
      <c r="BV18" s="440">
        <v>0</v>
      </c>
      <c r="BW18" s="441"/>
      <c r="BX18" s="442"/>
      <c r="BY18" s="409" t="s">
        <v>80</v>
      </c>
      <c r="BZ18" s="440">
        <v>0</v>
      </c>
      <c r="CA18" s="441"/>
      <c r="CB18" s="442"/>
      <c r="CC18" s="1"/>
      <c r="CE18" s="1090">
        <f>MIN((Armor_Penalty+Shield_Penalty),(IF(Encumbrance="Medium",-3)),(IF(Encumbrance="Heavy",-6)))</f>
        <v>0</v>
      </c>
      <c r="CF18" s="1090"/>
      <c r="CG18" s="1090"/>
      <c r="CH18" s="1090"/>
      <c r="CK18" s="101"/>
      <c r="CL18" s="457"/>
      <c r="CM18" s="458"/>
      <c r="CN18" s="458"/>
      <c r="CO18" s="458"/>
      <c r="CP18" s="458"/>
      <c r="CQ18" s="458"/>
      <c r="CR18" s="458"/>
      <c r="CS18" s="458"/>
      <c r="CT18" s="459"/>
      <c r="CU18" s="112"/>
      <c r="CV18" s="23"/>
      <c r="CX18" s="190"/>
      <c r="CY18" s="408"/>
      <c r="DC18" s="21"/>
    </row>
    <row r="19" spans="1:107" ht="15.75" customHeight="1" thickBot="1">
      <c r="A19" s="22"/>
      <c r="B19" s="544"/>
      <c r="C19" s="544"/>
      <c r="D19" s="544"/>
      <c r="E19" s="544"/>
      <c r="F19" s="544"/>
      <c r="G19" s="544"/>
      <c r="H19" s="1"/>
      <c r="I19" s="871"/>
      <c r="J19" s="871"/>
      <c r="K19" s="871"/>
      <c r="L19" s="871"/>
      <c r="M19" s="1"/>
      <c r="N19" s="612"/>
      <c r="O19" s="612"/>
      <c r="P19" s="612"/>
      <c r="Q19" s="612"/>
      <c r="R19" s="1"/>
      <c r="S19" s="744"/>
      <c r="T19" s="744"/>
      <c r="U19" s="744"/>
      <c r="V19" s="744"/>
      <c r="W19" s="1"/>
      <c r="X19" s="745"/>
      <c r="Y19" s="745"/>
      <c r="Z19" s="745"/>
      <c r="AA19" s="745"/>
      <c r="AB19" s="1"/>
      <c r="AC19" s="1"/>
      <c r="AD19" s="544"/>
      <c r="AE19" s="544"/>
      <c r="AF19" s="544"/>
      <c r="AG19" s="544"/>
      <c r="AH19" s="544"/>
      <c r="AI19" s="544"/>
      <c r="AJ19" s="1"/>
      <c r="AK19" s="879"/>
      <c r="AL19" s="879"/>
      <c r="AM19" s="879"/>
      <c r="AN19" s="879"/>
      <c r="AO19" s="878"/>
      <c r="AP19" s="880"/>
      <c r="AQ19" s="880"/>
      <c r="AR19" s="880"/>
      <c r="AS19" s="1041"/>
      <c r="AT19" s="732"/>
      <c r="AU19" s="733"/>
      <c r="AV19" s="734"/>
      <c r="AW19" s="878"/>
      <c r="AX19" s="707"/>
      <c r="AY19" s="997"/>
      <c r="AZ19" s="706"/>
      <c r="BA19" s="824"/>
      <c r="BB19" s="707"/>
      <c r="BC19" s="997"/>
      <c r="BD19" s="706"/>
      <c r="BE19" s="824"/>
      <c r="BF19" s="707"/>
      <c r="BG19" s="997"/>
      <c r="BH19" s="706"/>
      <c r="BI19" s="409"/>
      <c r="BJ19" s="443"/>
      <c r="BK19" s="444"/>
      <c r="BL19" s="445"/>
      <c r="BM19" s="409"/>
      <c r="BN19" s="443"/>
      <c r="BO19" s="444"/>
      <c r="BP19" s="445"/>
      <c r="BQ19" s="409"/>
      <c r="BR19" s="443"/>
      <c r="BS19" s="444"/>
      <c r="BT19" s="445"/>
      <c r="BU19" s="409"/>
      <c r="BV19" s="443"/>
      <c r="BW19" s="444"/>
      <c r="BX19" s="445"/>
      <c r="BY19" s="409"/>
      <c r="BZ19" s="443"/>
      <c r="CA19" s="444"/>
      <c r="CB19" s="445"/>
      <c r="CC19" s="1"/>
      <c r="CE19" s="1090"/>
      <c r="CF19" s="1090"/>
      <c r="CG19" s="1090"/>
      <c r="CH19" s="1090"/>
      <c r="CK19" s="101"/>
      <c r="CL19" s="460"/>
      <c r="CM19" s="461"/>
      <c r="CN19" s="461"/>
      <c r="CO19" s="461"/>
      <c r="CP19" s="461"/>
      <c r="CQ19" s="461"/>
      <c r="CR19" s="461"/>
      <c r="CS19" s="461"/>
      <c r="CT19" s="462"/>
      <c r="CU19" s="112"/>
      <c r="CV19" s="23"/>
      <c r="CX19" s="585"/>
      <c r="CY19" s="586"/>
      <c r="DC19" s="21"/>
    </row>
    <row r="20" spans="1:107" ht="15.75" customHeight="1" thickBot="1">
      <c r="A20" s="22"/>
      <c r="B20" s="545" t="s">
        <v>85</v>
      </c>
      <c r="C20" s="545"/>
      <c r="D20" s="545"/>
      <c r="E20" s="545"/>
      <c r="F20" s="545"/>
      <c r="G20" s="545"/>
      <c r="H20" s="1"/>
      <c r="I20" s="871"/>
      <c r="J20" s="871"/>
      <c r="K20" s="871"/>
      <c r="L20" s="871"/>
      <c r="M20" s="1"/>
      <c r="N20" s="612"/>
      <c r="O20" s="612"/>
      <c r="P20" s="612"/>
      <c r="Q20" s="612"/>
      <c r="R20" s="1"/>
      <c r="S20" s="744"/>
      <c r="T20" s="744"/>
      <c r="U20" s="744"/>
      <c r="V20" s="744"/>
      <c r="W20" s="1"/>
      <c r="X20" s="745"/>
      <c r="Y20" s="745"/>
      <c r="Z20" s="745"/>
      <c r="AA20" s="745"/>
      <c r="AB20" s="1"/>
      <c r="AC20" s="1"/>
      <c r="AD20" s="545" t="s">
        <v>86</v>
      </c>
      <c r="AE20" s="545"/>
      <c r="AF20" s="545"/>
      <c r="AG20" s="545"/>
      <c r="AH20" s="545"/>
      <c r="AI20" s="545"/>
      <c r="AJ20" s="1"/>
      <c r="AK20" s="879"/>
      <c r="AL20" s="879"/>
      <c r="AM20" s="879"/>
      <c r="AN20" s="879"/>
      <c r="AO20" s="878"/>
      <c r="AP20" s="880"/>
      <c r="AQ20" s="880"/>
      <c r="AR20" s="880"/>
      <c r="AS20" s="1041"/>
      <c r="AT20" s="735"/>
      <c r="AU20" s="736"/>
      <c r="AV20" s="737"/>
      <c r="AW20" s="878"/>
      <c r="AX20" s="452"/>
      <c r="AY20" s="453"/>
      <c r="AZ20" s="454"/>
      <c r="BA20" s="824"/>
      <c r="BB20" s="452"/>
      <c r="BC20" s="453"/>
      <c r="BD20" s="454"/>
      <c r="BE20" s="824"/>
      <c r="BF20" s="452"/>
      <c r="BG20" s="453"/>
      <c r="BH20" s="454"/>
      <c r="BI20" s="409"/>
      <c r="BJ20" s="446"/>
      <c r="BK20" s="447"/>
      <c r="BL20" s="448"/>
      <c r="BM20" s="409"/>
      <c r="BN20" s="446"/>
      <c r="BO20" s="447"/>
      <c r="BP20" s="448"/>
      <c r="BQ20" s="409"/>
      <c r="BR20" s="446"/>
      <c r="BS20" s="447"/>
      <c r="BT20" s="448"/>
      <c r="BU20" s="409"/>
      <c r="BV20" s="446"/>
      <c r="BW20" s="447"/>
      <c r="BX20" s="448"/>
      <c r="BY20" s="409"/>
      <c r="BZ20" s="446"/>
      <c r="CA20" s="447"/>
      <c r="CB20" s="448"/>
      <c r="CC20" s="1"/>
      <c r="CE20" s="1090"/>
      <c r="CF20" s="1090"/>
      <c r="CG20" s="1090"/>
      <c r="CH20" s="1090"/>
      <c r="CK20" s="101"/>
      <c r="CL20" s="460"/>
      <c r="CM20" s="461"/>
      <c r="CN20" s="461"/>
      <c r="CO20" s="461"/>
      <c r="CP20" s="461"/>
      <c r="CQ20" s="461"/>
      <c r="CR20" s="461"/>
      <c r="CS20" s="461"/>
      <c r="CT20" s="462"/>
      <c r="CU20" s="112"/>
      <c r="CV20" s="23"/>
      <c r="CX20" s="586"/>
      <c r="CY20" s="586"/>
      <c r="DC20" s="21"/>
    </row>
    <row r="21" spans="1:107" ht="15.75" customHeight="1" thickBot="1">
      <c r="A21" s="22"/>
      <c r="B21" s="738" t="s">
        <v>51</v>
      </c>
      <c r="C21" s="738"/>
      <c r="D21" s="738"/>
      <c r="E21" s="739"/>
      <c r="F21" s="740">
        <v>0</v>
      </c>
      <c r="G21" s="595"/>
      <c r="H21" s="1"/>
      <c r="I21" s="27" t="e">
        <f>VLOOKUP(Dex-Mods_Dex-VLOOKUP(Race,Table_Races,3,0)-IF(AND(Ability_Bonus="Dexterity",VLOOKUP(Race,Table_Races,8,0)=1),2,0),Table_Ability_Cost,3,0)</f>
        <v>#N/A</v>
      </c>
      <c r="J21" s="106">
        <f>MIN(Dex_Mod,Dex_Mod_Temp)</f>
        <v>0</v>
      </c>
      <c r="K21" s="1"/>
      <c r="L21" s="1"/>
      <c r="M21" s="1"/>
      <c r="N21" s="27"/>
      <c r="O21" s="27"/>
      <c r="P21" s="1"/>
      <c r="Q21" s="1"/>
      <c r="R21" s="1"/>
      <c r="S21" s="1"/>
      <c r="T21" s="1"/>
      <c r="U21" s="1"/>
      <c r="V21" s="1"/>
      <c r="W21" s="1"/>
      <c r="X21" s="27"/>
      <c r="Y21" s="27"/>
      <c r="Z21" s="27"/>
      <c r="AA21" s="1"/>
      <c r="AB21" s="1"/>
      <c r="AC21" s="1"/>
      <c r="AD21" s="1"/>
      <c r="AE21" s="1"/>
      <c r="AF21" s="1"/>
      <c r="AG21" s="1"/>
      <c r="AH21" s="1"/>
      <c r="AI21" s="1"/>
      <c r="AJ21" s="1"/>
      <c r="AK21" s="932" t="s">
        <v>87</v>
      </c>
      <c r="AL21" s="932"/>
      <c r="AM21" s="932"/>
      <c r="AN21" s="932"/>
      <c r="AO21" s="241"/>
      <c r="AP21" s="241"/>
      <c r="AQ21" s="241"/>
      <c r="AR21" s="241"/>
      <c r="AS21" s="241"/>
      <c r="AT21" s="439" t="s">
        <v>508</v>
      </c>
      <c r="AU21" s="439"/>
      <c r="AV21" s="439"/>
      <c r="AW21" s="243"/>
      <c r="AX21" s="625" t="s">
        <v>509</v>
      </c>
      <c r="AY21" s="626"/>
      <c r="AZ21" s="626"/>
      <c r="BA21" s="243"/>
      <c r="BB21" s="625" t="s">
        <v>510</v>
      </c>
      <c r="BC21" s="626"/>
      <c r="BD21" s="626"/>
      <c r="BE21" s="243"/>
      <c r="BF21" s="625" t="s">
        <v>60</v>
      </c>
      <c r="BG21" s="626"/>
      <c r="BH21" s="626"/>
      <c r="BI21" s="244"/>
      <c r="BJ21" s="439" t="s">
        <v>512</v>
      </c>
      <c r="BK21" s="439"/>
      <c r="BL21" s="439"/>
      <c r="BM21" s="244"/>
      <c r="BN21" s="439" t="s">
        <v>513</v>
      </c>
      <c r="BO21" s="439"/>
      <c r="BP21" s="439"/>
      <c r="BQ21" s="243"/>
      <c r="BR21" s="439" t="s">
        <v>514</v>
      </c>
      <c r="BS21" s="439"/>
      <c r="BT21" s="439"/>
      <c r="BU21" s="243"/>
      <c r="BV21" s="439" t="s">
        <v>521</v>
      </c>
      <c r="BW21" s="439"/>
      <c r="BX21" s="439"/>
      <c r="BY21" s="243"/>
      <c r="BZ21" s="439" t="s">
        <v>522</v>
      </c>
      <c r="CA21" s="439"/>
      <c r="CB21" s="439"/>
      <c r="CC21" s="240"/>
      <c r="CD21" s="246"/>
      <c r="CE21" s="436" t="s">
        <v>90</v>
      </c>
      <c r="CF21" s="437"/>
      <c r="CG21" s="437"/>
      <c r="CH21" s="437"/>
      <c r="CK21" s="22"/>
      <c r="CL21" s="463"/>
      <c r="CM21" s="464"/>
      <c r="CN21" s="464"/>
      <c r="CO21" s="464"/>
      <c r="CP21" s="464"/>
      <c r="CQ21" s="464"/>
      <c r="CR21" s="464"/>
      <c r="CS21" s="464"/>
      <c r="CT21" s="465"/>
      <c r="CU21" s="112"/>
      <c r="CV21" s="23"/>
      <c r="DC21" s="21"/>
    </row>
    <row r="22" spans="1:107" ht="15.75" customHeight="1" thickBot="1">
      <c r="A22" s="22"/>
      <c r="B22" s="544" t="s">
        <v>92</v>
      </c>
      <c r="C22" s="544"/>
      <c r="D22" s="544"/>
      <c r="E22" s="544"/>
      <c r="F22" s="544"/>
      <c r="G22" s="544"/>
      <c r="H22" s="1"/>
      <c r="I22" s="871">
        <v>10</v>
      </c>
      <c r="J22" s="871"/>
      <c r="K22" s="871"/>
      <c r="L22" s="871"/>
      <c r="M22" s="1"/>
      <c r="N22" s="612">
        <f>VLOOKUP(Con,Table_Ability_Mod,2,0)</f>
        <v>0</v>
      </c>
      <c r="O22" s="612"/>
      <c r="P22" s="612"/>
      <c r="Q22" s="612"/>
      <c r="R22" s="1"/>
      <c r="S22" s="744"/>
      <c r="T22" s="744"/>
      <c r="U22" s="744"/>
      <c r="V22" s="744"/>
      <c r="W22" s="1"/>
      <c r="X22" s="745">
        <f>IF(Temp_Con="","",VLOOKUP(Temp_Con,Table_Ability_Mod,2,0))</f>
      </c>
      <c r="Y22" s="745"/>
      <c r="Z22" s="745"/>
      <c r="AA22" s="745"/>
      <c r="AB22" s="1"/>
      <c r="AC22" s="1"/>
      <c r="AD22" s="1"/>
      <c r="AE22" s="1"/>
      <c r="AF22" s="1"/>
      <c r="AG22" s="1"/>
      <c r="AH22" s="1"/>
      <c r="AI22" s="1"/>
      <c r="AJ22" s="1"/>
      <c r="AK22" s="932"/>
      <c r="AL22" s="932"/>
      <c r="AM22" s="932"/>
      <c r="AN22" s="932"/>
      <c r="AO22" s="241"/>
      <c r="AP22" s="241"/>
      <c r="AQ22" s="241"/>
      <c r="AR22" s="241"/>
      <c r="AS22" s="241"/>
      <c r="AT22" s="245"/>
      <c r="AU22" s="245"/>
      <c r="AV22" s="245"/>
      <c r="AW22" s="245"/>
      <c r="AX22" s="246"/>
      <c r="AY22" s="245"/>
      <c r="AZ22" s="245"/>
      <c r="BA22" s="245"/>
      <c r="BB22" s="245"/>
      <c r="BC22" s="246"/>
      <c r="BD22" s="245"/>
      <c r="BE22" s="245"/>
      <c r="BF22" s="245"/>
      <c r="BG22" s="245"/>
      <c r="BH22" s="246"/>
      <c r="BI22" s="245"/>
      <c r="BJ22" s="245"/>
      <c r="BK22" s="245"/>
      <c r="BL22" s="245"/>
      <c r="BM22" s="241"/>
      <c r="BN22" s="245"/>
      <c r="BO22" s="245"/>
      <c r="BP22" s="245"/>
      <c r="BQ22" s="245"/>
      <c r="BR22" s="241"/>
      <c r="BS22" s="245"/>
      <c r="BT22" s="245"/>
      <c r="BU22" s="245"/>
      <c r="BV22" s="245"/>
      <c r="BW22" s="246"/>
      <c r="BX22" s="245"/>
      <c r="BY22" s="245"/>
      <c r="BZ22" s="245"/>
      <c r="CA22" s="245"/>
      <c r="CB22" s="246"/>
      <c r="CC22" s="42"/>
      <c r="CD22" s="246"/>
      <c r="CE22" s="438"/>
      <c r="CF22" s="438"/>
      <c r="CG22" s="438"/>
      <c r="CH22" s="438"/>
      <c r="CK22" s="36"/>
      <c r="CL22" s="37"/>
      <c r="CM22" s="37"/>
      <c r="CN22" s="37"/>
      <c r="CO22" s="37"/>
      <c r="CP22" s="37"/>
      <c r="CQ22" s="37"/>
      <c r="CR22" s="113"/>
      <c r="CS22" s="113"/>
      <c r="CT22" s="113"/>
      <c r="CU22" s="114"/>
      <c r="CV22" s="23"/>
      <c r="CX22" s="842" t="s">
        <v>389</v>
      </c>
      <c r="CY22" s="843"/>
      <c r="DC22" s="21"/>
    </row>
    <row r="23" spans="1:107" ht="15.75" customHeight="1" thickBot="1">
      <c r="A23" s="22"/>
      <c r="B23" s="544"/>
      <c r="C23" s="544"/>
      <c r="D23" s="544"/>
      <c r="E23" s="544"/>
      <c r="F23" s="544"/>
      <c r="G23" s="544"/>
      <c r="H23" s="1"/>
      <c r="I23" s="871"/>
      <c r="J23" s="871"/>
      <c r="K23" s="871"/>
      <c r="L23" s="871"/>
      <c r="M23" s="1"/>
      <c r="N23" s="612"/>
      <c r="O23" s="612"/>
      <c r="P23" s="612"/>
      <c r="Q23" s="612"/>
      <c r="R23" s="1"/>
      <c r="S23" s="744"/>
      <c r="T23" s="744"/>
      <c r="U23" s="744"/>
      <c r="V23" s="744"/>
      <c r="W23" s="1"/>
      <c r="X23" s="745"/>
      <c r="Y23" s="745"/>
      <c r="Z23" s="745"/>
      <c r="AA23" s="745"/>
      <c r="AC23" s="1"/>
      <c r="AD23" s="954" t="s">
        <v>515</v>
      </c>
      <c r="AE23" s="954"/>
      <c r="AF23" s="954"/>
      <c r="AG23" s="954"/>
      <c r="AH23" s="954"/>
      <c r="AI23" s="954"/>
      <c r="AJ23" s="954"/>
      <c r="AK23" s="954"/>
      <c r="AL23" s="1043" t="s">
        <v>53</v>
      </c>
      <c r="AM23" s="1044"/>
      <c r="AN23" s="1045"/>
      <c r="AO23" s="1"/>
      <c r="AP23" s="1"/>
      <c r="AQ23" s="1"/>
      <c r="AR23" s="1"/>
      <c r="AS23" s="954" t="s">
        <v>515</v>
      </c>
      <c r="AT23" s="954"/>
      <c r="AU23" s="954"/>
      <c r="AV23" s="954"/>
      <c r="AW23" s="954"/>
      <c r="AX23" s="954"/>
      <c r="AY23" s="954"/>
      <c r="AZ23" s="954"/>
      <c r="BA23" s="1043" t="s">
        <v>53</v>
      </c>
      <c r="BB23" s="1044"/>
      <c r="BC23" s="1045"/>
      <c r="BD23" s="1"/>
      <c r="BE23" s="1"/>
      <c r="BF23" s="1"/>
      <c r="BG23" s="1"/>
      <c r="BH23" s="1"/>
      <c r="BI23" s="1"/>
      <c r="BJ23" s="1"/>
      <c r="BK23" s="1"/>
      <c r="BL23" s="1"/>
      <c r="BM23" s="1"/>
      <c r="BN23" s="1"/>
      <c r="BO23" s="1"/>
      <c r="BP23" s="1"/>
      <c r="BQ23" s="1"/>
      <c r="BR23" s="1"/>
      <c r="BS23" s="42"/>
      <c r="BT23" s="42"/>
      <c r="BU23" s="42"/>
      <c r="BV23" s="42"/>
      <c r="BW23" s="42"/>
      <c r="BX23" s="42"/>
      <c r="BY23" s="42"/>
      <c r="BZ23" s="42"/>
      <c r="CA23" s="42"/>
      <c r="CB23" s="42"/>
      <c r="CC23" s="42"/>
      <c r="CD23" s="246"/>
      <c r="CE23" s="246"/>
      <c r="CF23" s="246"/>
      <c r="CG23" s="246"/>
      <c r="CH23" s="246"/>
      <c r="CI23" s="1"/>
      <c r="CJ23" s="1"/>
      <c r="CK23" s="1"/>
      <c r="CL23" s="1"/>
      <c r="CM23" s="1"/>
      <c r="CN23" s="1"/>
      <c r="CO23" s="1"/>
      <c r="CP23" s="1"/>
      <c r="CQ23" s="1"/>
      <c r="CR23" s="1"/>
      <c r="CS23" s="1"/>
      <c r="CT23" s="1"/>
      <c r="CU23" s="1"/>
      <c r="CV23" s="23"/>
      <c r="CX23" s="843"/>
      <c r="CY23" s="843"/>
      <c r="DC23" s="21"/>
    </row>
    <row r="24" spans="1:107" ht="15.75" customHeight="1" thickBot="1">
      <c r="A24" s="22"/>
      <c r="B24" s="545" t="s">
        <v>93</v>
      </c>
      <c r="C24" s="545"/>
      <c r="D24" s="545"/>
      <c r="E24" s="545"/>
      <c r="F24" s="545"/>
      <c r="G24" s="545"/>
      <c r="H24" s="1"/>
      <c r="I24" s="871"/>
      <c r="J24" s="871"/>
      <c r="K24" s="871"/>
      <c r="L24" s="871"/>
      <c r="M24" s="1"/>
      <c r="N24" s="612"/>
      <c r="O24" s="612"/>
      <c r="P24" s="612"/>
      <c r="Q24" s="612"/>
      <c r="R24" s="1"/>
      <c r="S24" s="744"/>
      <c r="T24" s="744"/>
      <c r="U24" s="744"/>
      <c r="V24" s="744"/>
      <c r="W24" s="1"/>
      <c r="X24" s="745"/>
      <c r="Y24" s="745"/>
      <c r="Z24" s="745"/>
      <c r="AA24" s="745"/>
      <c r="AB24" s="1"/>
      <c r="AC24" s="1"/>
      <c r="AD24" s="544" t="s">
        <v>94</v>
      </c>
      <c r="AE24" s="544"/>
      <c r="AF24" s="544"/>
      <c r="AG24" s="544"/>
      <c r="AH24" s="544"/>
      <c r="AI24" s="544"/>
      <c r="AJ24" s="1"/>
      <c r="AK24" s="924">
        <f>AP18+AC_Dex_Mod+AC_Size+AC_Deflect+IF(AL23="Yes",AC_Misc_1)</f>
        <v>10</v>
      </c>
      <c r="AL24" s="925"/>
      <c r="AM24" s="925"/>
      <c r="AN24" s="926"/>
      <c r="AO24" s="1"/>
      <c r="AP24" s="955" t="s">
        <v>95</v>
      </c>
      <c r="AQ24" s="955"/>
      <c r="AR24" s="955"/>
      <c r="AS24" s="955"/>
      <c r="AT24" s="955"/>
      <c r="AU24" s="955"/>
      <c r="AV24" s="955"/>
      <c r="AW24" s="955"/>
      <c r="AX24" s="955"/>
      <c r="AY24" s="1"/>
      <c r="AZ24" s="889">
        <f>AP18+AC_Armor+AC_Shield+IF(AC_Dex_Mod&lt;0,AC_Dex_Mod)+AC_Size+AC_Natural+AC_Deflect+IF(BA23="Yes",AC_Misc_1)</f>
        <v>10</v>
      </c>
      <c r="BA24" s="890"/>
      <c r="BB24" s="890"/>
      <c r="BC24" s="891"/>
      <c r="BE24" s="1"/>
      <c r="BF24" s="450" t="s">
        <v>419</v>
      </c>
      <c r="BG24" s="381"/>
      <c r="BH24" s="381"/>
      <c r="BI24" s="381"/>
      <c r="BJ24" s="381"/>
      <c r="BK24" s="381"/>
      <c r="BL24" s="381"/>
      <c r="BM24" s="381"/>
      <c r="BN24" s="381"/>
      <c r="BO24" s="381"/>
      <c r="BP24" s="381"/>
      <c r="BQ24" s="381"/>
      <c r="BR24" s="381"/>
      <c r="BS24" s="381"/>
      <c r="BT24" s="381"/>
      <c r="BU24" s="381"/>
      <c r="BV24" s="381"/>
      <c r="BW24" s="381"/>
      <c r="BX24" s="381"/>
      <c r="BY24" s="381"/>
      <c r="BZ24" s="381"/>
      <c r="CA24" s="381"/>
      <c r="CB24" s="381"/>
      <c r="CC24" s="381"/>
      <c r="CD24" s="381"/>
      <c r="CE24" s="381"/>
      <c r="CF24" s="381"/>
      <c r="CG24" s="381"/>
      <c r="CH24" s="381"/>
      <c r="CI24" s="381"/>
      <c r="CJ24" s="381"/>
      <c r="CK24" s="381"/>
      <c r="CL24" s="381"/>
      <c r="CM24" s="381"/>
      <c r="CN24" s="381"/>
      <c r="CO24" s="381"/>
      <c r="CP24" s="381"/>
      <c r="CQ24" s="381"/>
      <c r="CR24" s="381"/>
      <c r="CS24" s="381"/>
      <c r="CT24" s="381"/>
      <c r="CU24" s="451"/>
      <c r="CV24" s="23"/>
      <c r="CX24" s="585"/>
      <c r="CY24" s="586"/>
      <c r="DC24" s="21"/>
    </row>
    <row r="25" spans="1:107" ht="15.75" customHeight="1" thickBot="1">
      <c r="A25" s="22"/>
      <c r="B25" s="738" t="s">
        <v>51</v>
      </c>
      <c r="C25" s="738"/>
      <c r="D25" s="738"/>
      <c r="E25" s="739"/>
      <c r="F25" s="740">
        <v>0</v>
      </c>
      <c r="G25" s="595"/>
      <c r="H25" s="1"/>
      <c r="I25" s="27" t="e">
        <f>VLOOKUP(Con-Mods_Con-VLOOKUP(Race,Table_Races,4,0)-IF(AND(Ability_Bonus="Constitution",VLOOKUP(Race,Table_Races,8,0)=1),2,0),Table_Ability_Cost,3,0)</f>
        <v>#N/A</v>
      </c>
      <c r="J25" s="106">
        <f>MIN(Con_Mod,Con_Mod_Temp)</f>
        <v>0</v>
      </c>
      <c r="K25" s="1"/>
      <c r="L25" s="1"/>
      <c r="M25" s="1"/>
      <c r="N25" s="27"/>
      <c r="O25" s="27"/>
      <c r="P25" s="1"/>
      <c r="Q25" s="1"/>
      <c r="R25" s="1"/>
      <c r="S25" s="1"/>
      <c r="T25" s="1"/>
      <c r="U25" s="1"/>
      <c r="V25" s="1"/>
      <c r="W25" s="1"/>
      <c r="X25" s="27"/>
      <c r="Y25" s="27"/>
      <c r="Z25" s="27"/>
      <c r="AA25" s="1"/>
      <c r="AB25" s="1"/>
      <c r="AC25" s="1"/>
      <c r="AD25" s="544"/>
      <c r="AE25" s="544"/>
      <c r="AF25" s="544"/>
      <c r="AG25" s="544"/>
      <c r="AH25" s="544"/>
      <c r="AI25" s="544"/>
      <c r="AJ25" s="1"/>
      <c r="AK25" s="927"/>
      <c r="AL25" s="879"/>
      <c r="AM25" s="879"/>
      <c r="AN25" s="928"/>
      <c r="AO25" s="1"/>
      <c r="AP25" s="955"/>
      <c r="AQ25" s="955"/>
      <c r="AR25" s="955"/>
      <c r="AS25" s="955"/>
      <c r="AT25" s="955"/>
      <c r="AU25" s="955"/>
      <c r="AV25" s="955"/>
      <c r="AW25" s="955"/>
      <c r="AX25" s="955"/>
      <c r="AY25" s="1"/>
      <c r="AZ25" s="892"/>
      <c r="BA25" s="837"/>
      <c r="BB25" s="837"/>
      <c r="BC25" s="893"/>
      <c r="BE25" s="1"/>
      <c r="BF25" s="452"/>
      <c r="BG25" s="453"/>
      <c r="BH25" s="453"/>
      <c r="BI25" s="453"/>
      <c r="BJ25" s="453"/>
      <c r="BK25" s="453"/>
      <c r="BL25" s="453"/>
      <c r="BM25" s="453"/>
      <c r="BN25" s="453"/>
      <c r="BO25" s="453"/>
      <c r="BP25" s="453"/>
      <c r="BQ25" s="453"/>
      <c r="BR25" s="453"/>
      <c r="BS25" s="453"/>
      <c r="BT25" s="453"/>
      <c r="BU25" s="453"/>
      <c r="BV25" s="453"/>
      <c r="BW25" s="453"/>
      <c r="BX25" s="453"/>
      <c r="BY25" s="453"/>
      <c r="BZ25" s="453"/>
      <c r="CA25" s="453"/>
      <c r="CB25" s="453"/>
      <c r="CC25" s="453"/>
      <c r="CD25" s="453"/>
      <c r="CE25" s="453"/>
      <c r="CF25" s="453"/>
      <c r="CG25" s="453"/>
      <c r="CH25" s="453"/>
      <c r="CI25" s="453"/>
      <c r="CJ25" s="453"/>
      <c r="CK25" s="453"/>
      <c r="CL25" s="453"/>
      <c r="CM25" s="453"/>
      <c r="CN25" s="453"/>
      <c r="CO25" s="453"/>
      <c r="CP25" s="453"/>
      <c r="CQ25" s="453"/>
      <c r="CR25" s="453"/>
      <c r="CS25" s="453"/>
      <c r="CT25" s="453"/>
      <c r="CU25" s="454"/>
      <c r="CV25" s="23"/>
      <c r="CX25" s="586"/>
      <c r="CY25" s="586"/>
      <c r="CZ25" s="28"/>
      <c r="DA25" s="28"/>
      <c r="DC25" s="21"/>
    </row>
    <row r="26" spans="1:107" ht="15.75" customHeight="1" thickBot="1">
      <c r="A26" s="22"/>
      <c r="B26" s="544" t="s">
        <v>98</v>
      </c>
      <c r="C26" s="544"/>
      <c r="D26" s="544"/>
      <c r="E26" s="544"/>
      <c r="F26" s="544"/>
      <c r="G26" s="544"/>
      <c r="H26" s="1"/>
      <c r="I26" s="871">
        <v>10</v>
      </c>
      <c r="J26" s="871"/>
      <c r="K26" s="871"/>
      <c r="L26" s="871"/>
      <c r="M26" s="1"/>
      <c r="N26" s="612">
        <f>VLOOKUP(Int,Table_Ability_Mod,2,0)</f>
        <v>0</v>
      </c>
      <c r="O26" s="612"/>
      <c r="P26" s="612"/>
      <c r="Q26" s="612"/>
      <c r="R26" s="1"/>
      <c r="S26" s="744"/>
      <c r="T26" s="744"/>
      <c r="U26" s="744"/>
      <c r="V26" s="744"/>
      <c r="W26" s="1"/>
      <c r="X26" s="745">
        <f>IF(Temp_Int="","",VLOOKUP(Temp_Int,Table_Ability_Mod,2,0))</f>
      </c>
      <c r="Y26" s="745"/>
      <c r="Z26" s="745"/>
      <c r="AA26" s="745"/>
      <c r="AB26" s="1"/>
      <c r="AC26" s="1"/>
      <c r="AD26" s="545" t="s">
        <v>99</v>
      </c>
      <c r="AE26" s="545"/>
      <c r="AF26" s="545"/>
      <c r="AG26" s="545"/>
      <c r="AH26" s="545"/>
      <c r="AI26" s="545"/>
      <c r="AJ26" s="1"/>
      <c r="AK26" s="929"/>
      <c r="AL26" s="930"/>
      <c r="AM26" s="930"/>
      <c r="AN26" s="931"/>
      <c r="AO26" s="1"/>
      <c r="AP26" s="545" t="s">
        <v>100</v>
      </c>
      <c r="AQ26" s="545"/>
      <c r="AR26" s="545"/>
      <c r="AS26" s="545"/>
      <c r="AT26" s="545"/>
      <c r="AU26" s="545"/>
      <c r="AV26" s="545"/>
      <c r="AW26" s="545"/>
      <c r="AX26" s="545"/>
      <c r="AY26" s="1"/>
      <c r="AZ26" s="894"/>
      <c r="BA26" s="895"/>
      <c r="BB26" s="895"/>
      <c r="BC26" s="896"/>
      <c r="BE26" s="1"/>
      <c r="BF26" s="270"/>
      <c r="BG26" s="271"/>
      <c r="BH26" s="271"/>
      <c r="BI26" s="271"/>
      <c r="BJ26" s="272"/>
      <c r="BK26" s="105"/>
      <c r="BL26" s="272"/>
      <c r="BM26" s="105"/>
      <c r="BN26" s="105"/>
      <c r="BO26" s="625" t="s">
        <v>112</v>
      </c>
      <c r="BP26" s="625"/>
      <c r="BQ26" s="625"/>
      <c r="BR26" s="635"/>
      <c r="BS26" s="272"/>
      <c r="BT26" s="625" t="s">
        <v>534</v>
      </c>
      <c r="BU26" s="625"/>
      <c r="BV26" s="625"/>
      <c r="BW26" s="635"/>
      <c r="BX26" s="271"/>
      <c r="BY26" s="625" t="s">
        <v>422</v>
      </c>
      <c r="BZ26" s="625"/>
      <c r="CA26" s="625"/>
      <c r="CB26" s="635"/>
      <c r="CC26" s="271"/>
      <c r="CD26" s="271"/>
      <c r="CE26" s="271"/>
      <c r="CF26" s="271"/>
      <c r="CG26" s="271"/>
      <c r="CH26" s="271"/>
      <c r="CI26" s="271"/>
      <c r="CJ26" s="271"/>
      <c r="CK26" s="271"/>
      <c r="CL26" s="271"/>
      <c r="CU26" s="102"/>
      <c r="CV26" s="23"/>
      <c r="CX26" s="585"/>
      <c r="CY26" s="586"/>
      <c r="CZ26" s="28"/>
      <c r="DA26" s="28"/>
      <c r="DC26" s="21"/>
    </row>
    <row r="27" spans="1:107" ht="15.75" customHeight="1" thickBot="1">
      <c r="A27" s="22"/>
      <c r="B27" s="544"/>
      <c r="C27" s="544"/>
      <c r="D27" s="544"/>
      <c r="E27" s="544"/>
      <c r="F27" s="544"/>
      <c r="G27" s="544"/>
      <c r="H27" s="1"/>
      <c r="I27" s="871"/>
      <c r="J27" s="871"/>
      <c r="K27" s="871"/>
      <c r="L27" s="871"/>
      <c r="M27" s="1"/>
      <c r="N27" s="612"/>
      <c r="O27" s="612"/>
      <c r="P27" s="612"/>
      <c r="Q27" s="612"/>
      <c r="R27" s="1"/>
      <c r="S27" s="744"/>
      <c r="T27" s="744"/>
      <c r="U27" s="744"/>
      <c r="V27" s="744"/>
      <c r="W27" s="1"/>
      <c r="X27" s="745"/>
      <c r="Y27" s="745"/>
      <c r="Z27" s="745"/>
      <c r="AA27" s="745"/>
      <c r="AB27" s="1"/>
      <c r="AC27" s="1"/>
      <c r="BE27" s="1"/>
      <c r="BF27" s="273"/>
      <c r="BG27" s="617" t="s">
        <v>290</v>
      </c>
      <c r="BH27" s="618"/>
      <c r="BI27" s="618"/>
      <c r="BJ27" s="618"/>
      <c r="BK27" s="618"/>
      <c r="BL27" s="618"/>
      <c r="BM27" s="619"/>
      <c r="BO27" s="608">
        <f>VLOOKUP("Perception",Table_Skills_General,22,0)</f>
        <v>0</v>
      </c>
      <c r="BP27" s="609"/>
      <c r="BQ27" s="609"/>
      <c r="BR27" s="610"/>
      <c r="BS27" s="275"/>
      <c r="BT27" s="833">
        <f>10+BO27</f>
        <v>10</v>
      </c>
      <c r="BU27" s="834"/>
      <c r="BV27" s="834"/>
      <c r="BW27" s="835"/>
      <c r="BX27" s="271"/>
      <c r="BY27" s="641">
        <f>IF(ISTEXT(Race),VLOOKUP(Race,Table_Races,19,0),"")</f>
      </c>
      <c r="BZ27" s="642"/>
      <c r="CA27" s="642"/>
      <c r="CB27" s="642"/>
      <c r="CC27" s="642"/>
      <c r="CD27" s="642"/>
      <c r="CE27" s="642"/>
      <c r="CF27" s="642"/>
      <c r="CG27" s="642"/>
      <c r="CH27" s="642"/>
      <c r="CI27" s="642"/>
      <c r="CJ27" s="642"/>
      <c r="CK27" s="642"/>
      <c r="CL27" s="642"/>
      <c r="CM27" s="642"/>
      <c r="CN27" s="642"/>
      <c r="CO27" s="642"/>
      <c r="CP27" s="642"/>
      <c r="CQ27" s="642"/>
      <c r="CR27" s="642"/>
      <c r="CS27" s="642"/>
      <c r="CT27" s="643"/>
      <c r="CU27" s="102"/>
      <c r="CV27" s="23"/>
      <c r="CX27" s="586"/>
      <c r="CY27" s="586"/>
      <c r="DC27" s="21"/>
    </row>
    <row r="28" spans="1:107" ht="15.75" customHeight="1" thickBot="1">
      <c r="A28" s="22"/>
      <c r="B28" s="545" t="s">
        <v>104</v>
      </c>
      <c r="C28" s="545"/>
      <c r="D28" s="545"/>
      <c r="E28" s="545"/>
      <c r="F28" s="545"/>
      <c r="G28" s="545"/>
      <c r="H28" s="1"/>
      <c r="I28" s="871"/>
      <c r="J28" s="871"/>
      <c r="K28" s="871"/>
      <c r="L28" s="871"/>
      <c r="M28" s="1"/>
      <c r="N28" s="612"/>
      <c r="O28" s="612"/>
      <c r="P28" s="612"/>
      <c r="Q28" s="612"/>
      <c r="R28" s="1"/>
      <c r="S28" s="744"/>
      <c r="T28" s="744"/>
      <c r="U28" s="744"/>
      <c r="V28" s="744"/>
      <c r="W28" s="1"/>
      <c r="X28" s="745"/>
      <c r="Y28" s="745"/>
      <c r="Z28" s="745"/>
      <c r="AA28" s="745"/>
      <c r="AB28" s="1"/>
      <c r="AC28" s="1"/>
      <c r="AD28" s="796" t="s">
        <v>575</v>
      </c>
      <c r="AE28" s="796"/>
      <c r="AF28" s="796"/>
      <c r="AG28" s="796"/>
      <c r="AH28" s="796"/>
      <c r="AI28" s="796"/>
      <c r="AJ28" s="2"/>
      <c r="AK28" s="427"/>
      <c r="AL28" s="428"/>
      <c r="AM28" s="428"/>
      <c r="AN28" s="428"/>
      <c r="AO28" s="428"/>
      <c r="AP28" s="428"/>
      <c r="AQ28" s="428"/>
      <c r="AR28" s="428"/>
      <c r="AS28" s="428"/>
      <c r="AT28" s="428"/>
      <c r="AU28" s="428"/>
      <c r="AV28" s="428"/>
      <c r="AW28" s="428"/>
      <c r="AX28" s="428"/>
      <c r="AY28" s="428"/>
      <c r="AZ28" s="428"/>
      <c r="BA28" s="428"/>
      <c r="BB28" s="428"/>
      <c r="BC28" s="429"/>
      <c r="BE28" s="1"/>
      <c r="BF28" s="276"/>
      <c r="BG28" s="620"/>
      <c r="BH28" s="544"/>
      <c r="BI28" s="544"/>
      <c r="BJ28" s="544"/>
      <c r="BK28" s="544"/>
      <c r="BL28" s="544"/>
      <c r="BM28" s="621"/>
      <c r="BO28" s="611"/>
      <c r="BP28" s="612"/>
      <c r="BQ28" s="612"/>
      <c r="BR28" s="613"/>
      <c r="BS28" s="105"/>
      <c r="BT28" s="836"/>
      <c r="BU28" s="837"/>
      <c r="BV28" s="837"/>
      <c r="BW28" s="838"/>
      <c r="BX28" s="278"/>
      <c r="BY28" s="644"/>
      <c r="BZ28" s="645"/>
      <c r="CA28" s="645"/>
      <c r="CB28" s="645"/>
      <c r="CC28" s="645"/>
      <c r="CD28" s="645"/>
      <c r="CE28" s="645"/>
      <c r="CF28" s="645"/>
      <c r="CG28" s="645"/>
      <c r="CH28" s="645"/>
      <c r="CI28" s="645"/>
      <c r="CJ28" s="645"/>
      <c r="CK28" s="645"/>
      <c r="CL28" s="645"/>
      <c r="CM28" s="645"/>
      <c r="CN28" s="645"/>
      <c r="CO28" s="645"/>
      <c r="CP28" s="645"/>
      <c r="CQ28" s="645"/>
      <c r="CR28" s="645"/>
      <c r="CS28" s="645"/>
      <c r="CT28" s="646"/>
      <c r="CU28" s="102"/>
      <c r="CV28" s="23"/>
      <c r="CX28" s="1028" t="s">
        <v>73</v>
      </c>
      <c r="CY28" s="1028" t="s">
        <v>390</v>
      </c>
      <c r="DC28" s="21"/>
    </row>
    <row r="29" spans="1:107" ht="15.75" customHeight="1" thickBot="1">
      <c r="A29" s="22"/>
      <c r="B29" s="738" t="s">
        <v>51</v>
      </c>
      <c r="C29" s="738"/>
      <c r="D29" s="738"/>
      <c r="E29" s="739"/>
      <c r="F29" s="740">
        <v>0</v>
      </c>
      <c r="G29" s="595"/>
      <c r="H29" s="1"/>
      <c r="I29" s="27" t="e">
        <f>VLOOKUP(Int-Mods_Int-VLOOKUP(Race,Table_Races,5,0)-IF(AND(Ability_Bonus="Intelligence",VLOOKUP(Race,Table_Races,8,0)=1),2,0),Table_Ability_Cost,3,0)</f>
        <v>#N/A</v>
      </c>
      <c r="J29" s="106">
        <f>MIN(Int_Mod,Int_Mod_Temp)</f>
        <v>0</v>
      </c>
      <c r="K29" s="1"/>
      <c r="L29" s="1"/>
      <c r="M29" s="1"/>
      <c r="N29" s="27"/>
      <c r="O29" s="27"/>
      <c r="P29" s="1"/>
      <c r="Q29" s="1"/>
      <c r="R29" s="1"/>
      <c r="S29" s="1"/>
      <c r="T29" s="1"/>
      <c r="U29" s="1"/>
      <c r="V29" s="1"/>
      <c r="W29" s="1"/>
      <c r="X29" s="27"/>
      <c r="Y29" s="27"/>
      <c r="Z29" s="27"/>
      <c r="AA29" s="1"/>
      <c r="AB29" s="1"/>
      <c r="AC29" s="1"/>
      <c r="AD29" s="796"/>
      <c r="AE29" s="796"/>
      <c r="AF29" s="796"/>
      <c r="AG29" s="796"/>
      <c r="AH29" s="796"/>
      <c r="AI29" s="796"/>
      <c r="AJ29" s="2"/>
      <c r="AK29" s="430"/>
      <c r="AL29" s="431"/>
      <c r="AM29" s="431"/>
      <c r="AN29" s="431"/>
      <c r="AO29" s="431"/>
      <c r="AP29" s="431"/>
      <c r="AQ29" s="431"/>
      <c r="AR29" s="431"/>
      <c r="AS29" s="431"/>
      <c r="AT29" s="431"/>
      <c r="AU29" s="431"/>
      <c r="AV29" s="431"/>
      <c r="AW29" s="431"/>
      <c r="AX29" s="431"/>
      <c r="AY29" s="431"/>
      <c r="AZ29" s="431"/>
      <c r="BA29" s="431"/>
      <c r="BB29" s="431"/>
      <c r="BC29" s="432"/>
      <c r="BD29" s="825"/>
      <c r="BE29" s="825"/>
      <c r="BF29" s="273"/>
      <c r="BG29" s="622"/>
      <c r="BH29" s="623"/>
      <c r="BI29" s="623"/>
      <c r="BJ29" s="623"/>
      <c r="BK29" s="623"/>
      <c r="BL29" s="623"/>
      <c r="BM29" s="624"/>
      <c r="BO29" s="614"/>
      <c r="BP29" s="615"/>
      <c r="BQ29" s="615"/>
      <c r="BR29" s="616"/>
      <c r="BS29" s="275"/>
      <c r="BT29" s="839"/>
      <c r="BU29" s="840"/>
      <c r="BV29" s="840"/>
      <c r="BW29" s="841"/>
      <c r="BX29" s="278"/>
      <c r="BY29" s="647"/>
      <c r="BZ29" s="648"/>
      <c r="CA29" s="648"/>
      <c r="CB29" s="648"/>
      <c r="CC29" s="648"/>
      <c r="CD29" s="648"/>
      <c r="CE29" s="648"/>
      <c r="CF29" s="648"/>
      <c r="CG29" s="648"/>
      <c r="CH29" s="648"/>
      <c r="CI29" s="648"/>
      <c r="CJ29" s="648"/>
      <c r="CK29" s="648"/>
      <c r="CL29" s="648"/>
      <c r="CM29" s="648"/>
      <c r="CN29" s="648"/>
      <c r="CO29" s="648"/>
      <c r="CP29" s="648"/>
      <c r="CQ29" s="648"/>
      <c r="CR29" s="648"/>
      <c r="CS29" s="648"/>
      <c r="CT29" s="649"/>
      <c r="CU29" s="102"/>
      <c r="CV29" s="23"/>
      <c r="CX29" s="1029"/>
      <c r="CY29" s="1029"/>
      <c r="DC29" s="1026"/>
    </row>
    <row r="30" spans="1:110" ht="15.75" customHeight="1" thickBot="1">
      <c r="A30" s="22"/>
      <c r="B30" s="544" t="s">
        <v>105</v>
      </c>
      <c r="C30" s="544"/>
      <c r="D30" s="544"/>
      <c r="E30" s="544"/>
      <c r="F30" s="544"/>
      <c r="G30" s="544"/>
      <c r="H30" s="1"/>
      <c r="I30" s="871">
        <v>10</v>
      </c>
      <c r="J30" s="871"/>
      <c r="K30" s="871"/>
      <c r="L30" s="871"/>
      <c r="M30" s="1"/>
      <c r="N30" s="612">
        <f>VLOOKUP(Wis,Table_Ability_Mod,2,0)</f>
        <v>0</v>
      </c>
      <c r="O30" s="612"/>
      <c r="P30" s="612"/>
      <c r="Q30" s="612"/>
      <c r="R30" s="1"/>
      <c r="S30" s="744"/>
      <c r="T30" s="744"/>
      <c r="U30" s="744"/>
      <c r="V30" s="744"/>
      <c r="W30" s="1"/>
      <c r="X30" s="745">
        <f>IF(Temp_Wis="","",VLOOKUP(Temp_Wis,Table_Ability_Mod,2,0))</f>
      </c>
      <c r="Y30" s="745"/>
      <c r="Z30" s="745"/>
      <c r="AA30" s="745"/>
      <c r="AB30" s="1"/>
      <c r="AC30" s="1"/>
      <c r="AD30" s="796"/>
      <c r="AE30" s="796"/>
      <c r="AF30" s="796"/>
      <c r="AG30" s="796"/>
      <c r="AH30" s="796"/>
      <c r="AI30" s="796"/>
      <c r="AJ30" s="2"/>
      <c r="AK30" s="433"/>
      <c r="AL30" s="434"/>
      <c r="AM30" s="434"/>
      <c r="AN30" s="434"/>
      <c r="AO30" s="434"/>
      <c r="AP30" s="434"/>
      <c r="AQ30" s="434"/>
      <c r="AR30" s="434"/>
      <c r="AS30" s="434"/>
      <c r="AT30" s="434"/>
      <c r="AU30" s="434"/>
      <c r="AV30" s="434"/>
      <c r="AW30" s="434"/>
      <c r="AX30" s="434"/>
      <c r="AY30" s="434"/>
      <c r="AZ30" s="434"/>
      <c r="BA30" s="434"/>
      <c r="BB30" s="434"/>
      <c r="BC30" s="435"/>
      <c r="BD30" s="825"/>
      <c r="BE30" s="825"/>
      <c r="BF30" s="276"/>
      <c r="BG30" s="283" t="s">
        <v>124</v>
      </c>
      <c r="BH30" s="105"/>
      <c r="BI30" s="105"/>
      <c r="BJ30" s="105"/>
      <c r="BK30" s="105"/>
      <c r="BL30" s="277"/>
      <c r="BM30" s="105"/>
      <c r="BN30" s="105"/>
      <c r="BO30" s="277"/>
      <c r="BP30" s="281"/>
      <c r="BQ30" s="281"/>
      <c r="BR30" s="277"/>
      <c r="BS30" s="105"/>
      <c r="BT30" s="105"/>
      <c r="BU30" s="105"/>
      <c r="BV30" s="282"/>
      <c r="BW30" s="278"/>
      <c r="BX30" s="278"/>
      <c r="BY30" s="275"/>
      <c r="BZ30" s="275"/>
      <c r="CA30" s="275"/>
      <c r="CB30" s="275"/>
      <c r="CC30" s="275"/>
      <c r="CD30" s="275"/>
      <c r="CE30" s="275"/>
      <c r="CF30" s="275"/>
      <c r="CG30" s="275"/>
      <c r="CH30" s="274"/>
      <c r="CI30" s="275"/>
      <c r="CJ30" s="278"/>
      <c r="CK30" s="278"/>
      <c r="CL30" s="271"/>
      <c r="CU30" s="102"/>
      <c r="CV30" s="23"/>
      <c r="CX30" s="585"/>
      <c r="CY30" s="585"/>
      <c r="DC30" s="1026"/>
      <c r="DD30" s="17"/>
      <c r="DE30" s="17"/>
      <c r="DF30" s="17"/>
    </row>
    <row r="31" spans="1:110" ht="15.75" customHeight="1" thickBot="1">
      <c r="A31" s="22"/>
      <c r="B31" s="544"/>
      <c r="C31" s="544"/>
      <c r="D31" s="544"/>
      <c r="E31" s="544"/>
      <c r="F31" s="544"/>
      <c r="G31" s="544"/>
      <c r="H31" s="1"/>
      <c r="I31" s="871"/>
      <c r="J31" s="871"/>
      <c r="K31" s="871"/>
      <c r="L31" s="871"/>
      <c r="M31" s="1"/>
      <c r="N31" s="612"/>
      <c r="O31" s="612"/>
      <c r="P31" s="612"/>
      <c r="Q31" s="612"/>
      <c r="R31" s="1"/>
      <c r="S31" s="744"/>
      <c r="T31" s="744"/>
      <c r="U31" s="744"/>
      <c r="V31" s="744"/>
      <c r="W31" s="1"/>
      <c r="X31" s="745"/>
      <c r="Y31" s="745"/>
      <c r="Z31" s="745"/>
      <c r="AA31" s="745"/>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273"/>
      <c r="BG31" s="650"/>
      <c r="BH31" s="651"/>
      <c r="BI31" s="651"/>
      <c r="BJ31" s="651"/>
      <c r="BK31" s="651"/>
      <c r="BL31" s="651"/>
      <c r="BM31" s="651"/>
      <c r="BN31" s="651"/>
      <c r="BO31" s="651"/>
      <c r="BP31" s="651"/>
      <c r="BQ31" s="651"/>
      <c r="BR31" s="651"/>
      <c r="BS31" s="651"/>
      <c r="BT31" s="651"/>
      <c r="BU31" s="651"/>
      <c r="BV31" s="651"/>
      <c r="BW31" s="651"/>
      <c r="BX31" s="651"/>
      <c r="BY31" s="651"/>
      <c r="BZ31" s="651"/>
      <c r="CA31" s="651"/>
      <c r="CB31" s="651"/>
      <c r="CC31" s="651"/>
      <c r="CD31" s="651"/>
      <c r="CE31" s="651"/>
      <c r="CF31" s="651"/>
      <c r="CG31" s="651"/>
      <c r="CH31" s="651"/>
      <c r="CI31" s="651"/>
      <c r="CJ31" s="651"/>
      <c r="CK31" s="651"/>
      <c r="CL31" s="652"/>
      <c r="CM31" s="652"/>
      <c r="CN31" s="652"/>
      <c r="CO31" s="652"/>
      <c r="CP31" s="652"/>
      <c r="CQ31" s="652"/>
      <c r="CR31" s="652"/>
      <c r="CS31" s="652"/>
      <c r="CT31" s="653"/>
      <c r="CU31" s="102"/>
      <c r="CV31" s="23"/>
      <c r="CX31" s="586"/>
      <c r="CY31" s="586"/>
      <c r="DC31" s="1026"/>
      <c r="DD31" s="17"/>
      <c r="DE31" s="17"/>
      <c r="DF31" s="17"/>
    </row>
    <row r="32" spans="1:107" ht="15.75" customHeight="1" thickBot="1">
      <c r="A32" s="22"/>
      <c r="B32" s="545" t="s">
        <v>107</v>
      </c>
      <c r="C32" s="545"/>
      <c r="D32" s="545"/>
      <c r="E32" s="545"/>
      <c r="F32" s="545"/>
      <c r="G32" s="545"/>
      <c r="H32" s="1"/>
      <c r="I32" s="871"/>
      <c r="J32" s="871"/>
      <c r="K32" s="871"/>
      <c r="L32" s="871"/>
      <c r="M32" s="1"/>
      <c r="N32" s="612"/>
      <c r="O32" s="612"/>
      <c r="P32" s="612"/>
      <c r="Q32" s="612"/>
      <c r="R32" s="1"/>
      <c r="S32" s="744"/>
      <c r="T32" s="744"/>
      <c r="U32" s="744"/>
      <c r="V32" s="744"/>
      <c r="W32" s="1"/>
      <c r="X32" s="745"/>
      <c r="Y32" s="745"/>
      <c r="Z32" s="745"/>
      <c r="AA32" s="745"/>
      <c r="AB32" s="1"/>
      <c r="AC32" s="1"/>
      <c r="AD32" s="544" t="s">
        <v>108</v>
      </c>
      <c r="AE32" s="544"/>
      <c r="AF32" s="544"/>
      <c r="AG32" s="544"/>
      <c r="AH32" s="544"/>
      <c r="AI32" s="544"/>
      <c r="AJ32" s="544"/>
      <c r="AK32" s="544"/>
      <c r="AL32" s="544"/>
      <c r="AM32" s="544"/>
      <c r="AN32" s="544"/>
      <c r="AO32" s="1"/>
      <c r="AP32" s="746">
        <f>AU32+AZ32</f>
        <v>0</v>
      </c>
      <c r="AQ32" s="746"/>
      <c r="AR32" s="746"/>
      <c r="AS32" s="746"/>
      <c r="AT32" s="665" t="s">
        <v>109</v>
      </c>
      <c r="AU32" s="897">
        <f>Dex_Mod_Current</f>
        <v>0</v>
      </c>
      <c r="AV32" s="897"/>
      <c r="AW32" s="897"/>
      <c r="AX32" s="897"/>
      <c r="AY32" s="665" t="s">
        <v>110</v>
      </c>
      <c r="AZ32" s="1059"/>
      <c r="BA32" s="1059"/>
      <c r="BB32" s="1059"/>
      <c r="BC32" s="1059"/>
      <c r="BD32" s="1"/>
      <c r="BE32" s="1"/>
      <c r="BF32" s="276"/>
      <c r="BG32" s="654"/>
      <c r="BH32" s="655"/>
      <c r="BI32" s="655"/>
      <c r="BJ32" s="655"/>
      <c r="BK32" s="655"/>
      <c r="BL32" s="655"/>
      <c r="BM32" s="655"/>
      <c r="BN32" s="655"/>
      <c r="BO32" s="655"/>
      <c r="BP32" s="655"/>
      <c r="BQ32" s="655"/>
      <c r="BR32" s="655"/>
      <c r="BS32" s="655"/>
      <c r="BT32" s="655"/>
      <c r="BU32" s="655"/>
      <c r="BV32" s="655"/>
      <c r="BW32" s="655"/>
      <c r="BX32" s="655"/>
      <c r="BY32" s="655"/>
      <c r="BZ32" s="655"/>
      <c r="CA32" s="655"/>
      <c r="CB32" s="655"/>
      <c r="CC32" s="655"/>
      <c r="CD32" s="655"/>
      <c r="CE32" s="655"/>
      <c r="CF32" s="655"/>
      <c r="CG32" s="655"/>
      <c r="CH32" s="655"/>
      <c r="CI32" s="655"/>
      <c r="CJ32" s="655"/>
      <c r="CK32" s="655"/>
      <c r="CL32" s="656"/>
      <c r="CM32" s="656"/>
      <c r="CN32" s="656"/>
      <c r="CO32" s="656"/>
      <c r="CP32" s="656"/>
      <c r="CQ32" s="656"/>
      <c r="CR32" s="656"/>
      <c r="CS32" s="656"/>
      <c r="CT32" s="657"/>
      <c r="CU32" s="102"/>
      <c r="CV32" s="23"/>
      <c r="DC32" s="1026"/>
    </row>
    <row r="33" spans="1:107" ht="15.75" customHeight="1" thickBot="1">
      <c r="A33" s="22"/>
      <c r="B33" s="738" t="s">
        <v>51</v>
      </c>
      <c r="C33" s="738"/>
      <c r="D33" s="738"/>
      <c r="E33" s="739"/>
      <c r="F33" s="740">
        <v>0</v>
      </c>
      <c r="G33" s="595"/>
      <c r="H33" s="1"/>
      <c r="I33" s="27" t="e">
        <f>VLOOKUP(Wis-Mods_Wis-VLOOKUP(Race,Table_Races,6,0)-IF(AND(Ability_Bonus="Wisdom",VLOOKUP(Race,Table_Races,8,0)=1),2,0),Table_Ability_Cost,3,0)</f>
        <v>#N/A</v>
      </c>
      <c r="J33" s="106">
        <f>MIN(Wis_mod,Wis_Mod_Temp)</f>
        <v>0</v>
      </c>
      <c r="K33" s="1"/>
      <c r="L33" s="1"/>
      <c r="M33" s="1"/>
      <c r="N33" s="27"/>
      <c r="O33" s="27"/>
      <c r="P33" s="1"/>
      <c r="Q33" s="1"/>
      <c r="R33" s="1"/>
      <c r="S33" s="1"/>
      <c r="T33" s="1"/>
      <c r="U33" s="1"/>
      <c r="V33" s="1"/>
      <c r="W33" s="1"/>
      <c r="X33" s="27"/>
      <c r="Y33" s="27"/>
      <c r="Z33" s="27"/>
      <c r="AA33" s="1"/>
      <c r="AB33" s="1"/>
      <c r="AC33" s="1"/>
      <c r="AD33" s="544"/>
      <c r="AE33" s="544"/>
      <c r="AF33" s="544"/>
      <c r="AG33" s="544"/>
      <c r="AH33" s="544"/>
      <c r="AI33" s="544"/>
      <c r="AJ33" s="544"/>
      <c r="AK33" s="544"/>
      <c r="AL33" s="544"/>
      <c r="AM33" s="544"/>
      <c r="AN33" s="544"/>
      <c r="AO33" s="1"/>
      <c r="AP33" s="746"/>
      <c r="AQ33" s="746"/>
      <c r="AR33" s="746"/>
      <c r="AS33" s="746"/>
      <c r="AT33" s="665"/>
      <c r="AU33" s="897"/>
      <c r="AV33" s="897"/>
      <c r="AW33" s="897"/>
      <c r="AX33" s="897"/>
      <c r="AY33" s="665"/>
      <c r="AZ33" s="1059"/>
      <c r="BA33" s="1059"/>
      <c r="BB33" s="1059"/>
      <c r="BC33" s="1059"/>
      <c r="BD33" s="1"/>
      <c r="BE33" s="1"/>
      <c r="BF33" s="279"/>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37"/>
      <c r="CN33" s="37"/>
      <c r="CO33" s="37"/>
      <c r="CP33" s="37"/>
      <c r="CQ33" s="37"/>
      <c r="CR33" s="37"/>
      <c r="CS33" s="37"/>
      <c r="CT33" s="37"/>
      <c r="CU33" s="38"/>
      <c r="CV33" s="23"/>
      <c r="DC33" s="1026"/>
    </row>
    <row r="34" spans="1:107" ht="15.75" customHeight="1" thickBot="1">
      <c r="A34" s="22"/>
      <c r="B34" s="544" t="s">
        <v>111</v>
      </c>
      <c r="C34" s="544"/>
      <c r="D34" s="544"/>
      <c r="E34" s="544"/>
      <c r="F34" s="544"/>
      <c r="G34" s="544"/>
      <c r="H34" s="1"/>
      <c r="I34" s="871">
        <v>10</v>
      </c>
      <c r="J34" s="871"/>
      <c r="K34" s="871"/>
      <c r="L34" s="871"/>
      <c r="M34" s="1"/>
      <c r="N34" s="612">
        <f>VLOOKUP(Cha,Table_Ability_Mod,2,0)</f>
        <v>0</v>
      </c>
      <c r="O34" s="612"/>
      <c r="P34" s="612"/>
      <c r="Q34" s="612"/>
      <c r="R34" s="1"/>
      <c r="S34" s="744"/>
      <c r="T34" s="744"/>
      <c r="U34" s="744"/>
      <c r="V34" s="744"/>
      <c r="W34" s="1"/>
      <c r="X34" s="745">
        <f>IF(Temp_Cha="","",VLOOKUP(Temp_Cha,Table_Ability_Mod,2,0))</f>
      </c>
      <c r="Y34" s="745"/>
      <c r="Z34" s="745"/>
      <c r="AA34" s="745"/>
      <c r="AB34" s="1"/>
      <c r="AC34" s="1"/>
      <c r="AD34" s="545" t="s">
        <v>112</v>
      </c>
      <c r="AE34" s="545"/>
      <c r="AF34" s="545"/>
      <c r="AG34" s="545"/>
      <c r="AH34" s="545"/>
      <c r="AI34" s="545"/>
      <c r="AJ34" s="545"/>
      <c r="AK34" s="545"/>
      <c r="AL34" s="545"/>
      <c r="AM34" s="545"/>
      <c r="AN34" s="545"/>
      <c r="AO34" s="1"/>
      <c r="AP34" s="746"/>
      <c r="AQ34" s="746"/>
      <c r="AR34" s="746"/>
      <c r="AS34" s="746"/>
      <c r="AT34" s="665"/>
      <c r="AU34" s="897"/>
      <c r="AV34" s="897"/>
      <c r="AW34" s="897"/>
      <c r="AX34" s="897"/>
      <c r="AY34" s="665"/>
      <c r="AZ34" s="1059"/>
      <c r="BA34" s="1059"/>
      <c r="BB34" s="1059"/>
      <c r="BC34" s="1059"/>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27"/>
      <c r="CD34" s="1"/>
      <c r="CE34" s="1"/>
      <c r="CF34" s="1"/>
      <c r="CG34" s="1"/>
      <c r="CH34" s="1"/>
      <c r="CI34" s="1"/>
      <c r="CJ34" s="1"/>
      <c r="CK34" s="1"/>
      <c r="CL34" s="1"/>
      <c r="CM34" s="1"/>
      <c r="CN34" s="1"/>
      <c r="CO34" s="1"/>
      <c r="CV34" s="23"/>
      <c r="DC34" s="1026"/>
    </row>
    <row r="35" spans="1:107" ht="15.75" customHeight="1" thickBot="1">
      <c r="A35" s="22"/>
      <c r="B35" s="544"/>
      <c r="C35" s="544"/>
      <c r="D35" s="544"/>
      <c r="E35" s="544"/>
      <c r="F35" s="544"/>
      <c r="G35" s="544"/>
      <c r="H35" s="1"/>
      <c r="I35" s="871"/>
      <c r="J35" s="871"/>
      <c r="K35" s="871"/>
      <c r="L35" s="871"/>
      <c r="M35" s="1"/>
      <c r="N35" s="612"/>
      <c r="O35" s="612"/>
      <c r="P35" s="612"/>
      <c r="Q35" s="612"/>
      <c r="R35" s="1"/>
      <c r="S35" s="744"/>
      <c r="T35" s="744"/>
      <c r="U35" s="744"/>
      <c r="V35" s="744"/>
      <c r="W35" s="1"/>
      <c r="X35" s="745"/>
      <c r="Y35" s="745"/>
      <c r="Z35" s="745"/>
      <c r="AA35" s="745"/>
      <c r="AB35" s="1"/>
      <c r="AC35" s="1"/>
      <c r="AD35" s="1"/>
      <c r="AE35" s="1"/>
      <c r="AF35" s="1"/>
      <c r="AG35" s="1"/>
      <c r="AH35" s="1"/>
      <c r="AI35" s="1"/>
      <c r="AJ35" s="1"/>
      <c r="AK35" s="1"/>
      <c r="AL35" s="1"/>
      <c r="AM35" s="1"/>
      <c r="AN35" s="1"/>
      <c r="AO35" s="1"/>
      <c r="AP35" s="1030" t="s">
        <v>115</v>
      </c>
      <c r="AQ35" s="1030"/>
      <c r="AR35" s="1030"/>
      <c r="AS35" s="1030"/>
      <c r="AT35" s="1"/>
      <c r="AU35" s="1055" t="s">
        <v>116</v>
      </c>
      <c r="AV35" s="1055"/>
      <c r="AW35" s="1055"/>
      <c r="AX35" s="1055"/>
      <c r="AY35" s="1"/>
      <c r="AZ35" s="1055" t="s">
        <v>117</v>
      </c>
      <c r="BA35" s="1055"/>
      <c r="BB35" s="1055"/>
      <c r="BC35" s="1055"/>
      <c r="BD35" s="1"/>
      <c r="BE35" s="1"/>
      <c r="CP35" s="738" t="s">
        <v>420</v>
      </c>
      <c r="CQ35" s="738"/>
      <c r="CR35" s="738"/>
      <c r="CS35" s="738"/>
      <c r="CT35" s="858">
        <v>0</v>
      </c>
      <c r="CU35" s="858"/>
      <c r="CV35" s="23"/>
      <c r="CX35" s="686" t="s">
        <v>348</v>
      </c>
      <c r="CY35" s="687"/>
      <c r="DC35" s="1026"/>
    </row>
    <row r="36" spans="1:107" ht="15.75" customHeight="1" thickBot="1">
      <c r="A36" s="22"/>
      <c r="B36" s="545" t="s">
        <v>118</v>
      </c>
      <c r="C36" s="545"/>
      <c r="D36" s="545"/>
      <c r="E36" s="545"/>
      <c r="F36" s="545"/>
      <c r="G36" s="545"/>
      <c r="H36" s="1"/>
      <c r="I36" s="871"/>
      <c r="J36" s="871"/>
      <c r="K36" s="871"/>
      <c r="L36" s="871"/>
      <c r="M36" s="1"/>
      <c r="N36" s="612"/>
      <c r="O36" s="612"/>
      <c r="P36" s="612"/>
      <c r="Q36" s="612"/>
      <c r="R36" s="1"/>
      <c r="S36" s="744"/>
      <c r="T36" s="744"/>
      <c r="U36" s="744"/>
      <c r="V36" s="744"/>
      <c r="W36" s="1"/>
      <c r="X36" s="745"/>
      <c r="Y36" s="745"/>
      <c r="Z36" s="745"/>
      <c r="AA36" s="745"/>
      <c r="AB36" s="1"/>
      <c r="AC36" s="1"/>
      <c r="AD36" s="1"/>
      <c r="AE36" s="1"/>
      <c r="AF36" s="1"/>
      <c r="AG36" s="1"/>
      <c r="AH36" s="1"/>
      <c r="AI36" s="1"/>
      <c r="AJ36" s="1"/>
      <c r="AK36" s="1"/>
      <c r="AL36" s="1"/>
      <c r="AM36" s="1"/>
      <c r="AN36" s="1"/>
      <c r="AO36" s="1"/>
      <c r="AP36" s="1030"/>
      <c r="AQ36" s="1030"/>
      <c r="AR36" s="1030"/>
      <c r="AS36" s="1030"/>
      <c r="AT36" s="1"/>
      <c r="AU36" s="1055"/>
      <c r="AV36" s="1055"/>
      <c r="AW36" s="1055"/>
      <c r="AX36" s="1055"/>
      <c r="AY36" s="1"/>
      <c r="AZ36" s="1055"/>
      <c r="BA36" s="1055"/>
      <c r="BB36" s="1055"/>
      <c r="BC36" s="1055"/>
      <c r="BD36" s="1"/>
      <c r="BE36" s="1"/>
      <c r="BF36" s="862" t="s">
        <v>278</v>
      </c>
      <c r="BG36" s="863"/>
      <c r="BH36" s="828" t="s">
        <v>96</v>
      </c>
      <c r="BI36" s="828"/>
      <c r="BJ36" s="828"/>
      <c r="BK36" s="828"/>
      <c r="BL36" s="828"/>
      <c r="BM36" s="828"/>
      <c r="BN36" s="828"/>
      <c r="BO36" s="828"/>
      <c r="BP36" s="828"/>
      <c r="BQ36" s="828"/>
      <c r="BR36" s="828"/>
      <c r="BS36" s="828"/>
      <c r="BT36" s="828"/>
      <c r="BU36" s="828"/>
      <c r="BV36" s="828"/>
      <c r="BW36" s="828"/>
      <c r="BX36" s="1046" t="s">
        <v>314</v>
      </c>
      <c r="BY36" s="1046"/>
      <c r="BZ36" s="1046"/>
      <c r="CA36" s="1046"/>
      <c r="CB36" s="1047"/>
      <c r="CC36" s="1047"/>
      <c r="CD36" s="1047"/>
      <c r="CE36" s="1047"/>
      <c r="CF36" s="1047"/>
      <c r="CG36" s="1047"/>
      <c r="CH36" s="1047"/>
      <c r="CI36" s="1047"/>
      <c r="CJ36" s="1047"/>
      <c r="CK36" s="1047"/>
      <c r="CL36" s="1047"/>
      <c r="CM36" s="826">
        <f>SUM(CK42:CM232)</f>
        <v>0</v>
      </c>
      <c r="CN36" s="826"/>
      <c r="CO36" s="826"/>
      <c r="CP36" s="826"/>
      <c r="CQ36" s="828" t="s">
        <v>97</v>
      </c>
      <c r="CR36" s="828"/>
      <c r="CS36" s="828">
        <f>IF(ISNUMBER(Character_Level),Skill_Points_Base+(Int_Mod*Character_Level)+Favored_Class_SP+Mods_SP+IF(ISTEXT(Race),VLOOKUP(Race,Table_Races,21,0)*Character_Level,0),0)</f>
        <v>0</v>
      </c>
      <c r="CT36" s="828"/>
      <c r="CU36" s="856"/>
      <c r="CV36" s="23"/>
      <c r="CX36" s="687"/>
      <c r="CY36" s="687"/>
      <c r="DC36" s="1026"/>
    </row>
    <row r="37" spans="1:107" ht="15.75" customHeight="1" thickBot="1">
      <c r="A37" s="22"/>
      <c r="B37" s="738" t="s">
        <v>51</v>
      </c>
      <c r="C37" s="738"/>
      <c r="D37" s="738"/>
      <c r="E37" s="739"/>
      <c r="F37" s="740">
        <v>0</v>
      </c>
      <c r="G37" s="595"/>
      <c r="H37" s="1"/>
      <c r="I37" s="27" t="e">
        <f>VLOOKUP(Cha-Mods_Cha-VLOOKUP(Race,Table_Races,7,0)-IF(AND(Ability_Bonus="Charisma",VLOOKUP(Race,Table_Races,8,0)=1),2,0),Table_Ability_Cost,3,0)</f>
        <v>#N/A</v>
      </c>
      <c r="J37" s="106">
        <f>MIN(Cha_Mod,Cha_Mod_Temp)</f>
        <v>0</v>
      </c>
      <c r="K37" s="1"/>
      <c r="L37" s="1"/>
      <c r="M37" s="1"/>
      <c r="N37" s="27"/>
      <c r="O37" s="27"/>
      <c r="P37" s="1"/>
      <c r="Q37" s="1"/>
      <c r="R37" s="1"/>
      <c r="S37" s="1"/>
      <c r="T37" s="1"/>
      <c r="U37" s="1"/>
      <c r="V37" s="1"/>
      <c r="W37" s="1"/>
      <c r="X37" s="27"/>
      <c r="Y37" s="27"/>
      <c r="Z37" s="27"/>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864"/>
      <c r="BG37" s="865"/>
      <c r="BH37" s="829"/>
      <c r="BI37" s="829"/>
      <c r="BJ37" s="829"/>
      <c r="BK37" s="829"/>
      <c r="BL37" s="829"/>
      <c r="BM37" s="829"/>
      <c r="BN37" s="829"/>
      <c r="BO37" s="829"/>
      <c r="BP37" s="829"/>
      <c r="BQ37" s="829"/>
      <c r="BR37" s="829"/>
      <c r="BS37" s="829"/>
      <c r="BT37" s="829"/>
      <c r="BU37" s="829"/>
      <c r="BV37" s="829"/>
      <c r="BW37" s="829"/>
      <c r="BX37" s="1048"/>
      <c r="BY37" s="1048"/>
      <c r="BZ37" s="1048"/>
      <c r="CA37" s="1048"/>
      <c r="CB37" s="1049"/>
      <c r="CC37" s="1049"/>
      <c r="CD37" s="1049"/>
      <c r="CE37" s="1049"/>
      <c r="CF37" s="1049"/>
      <c r="CG37" s="1049"/>
      <c r="CH37" s="1049"/>
      <c r="CI37" s="1049"/>
      <c r="CJ37" s="1049"/>
      <c r="CK37" s="1049"/>
      <c r="CL37" s="1049"/>
      <c r="CM37" s="827"/>
      <c r="CN37" s="827"/>
      <c r="CO37" s="827"/>
      <c r="CP37" s="827"/>
      <c r="CQ37" s="829"/>
      <c r="CR37" s="829"/>
      <c r="CS37" s="829"/>
      <c r="CT37" s="829"/>
      <c r="CU37" s="857"/>
      <c r="CV37" s="23"/>
      <c r="CX37" s="684" t="s">
        <v>379</v>
      </c>
      <c r="CY37" s="685"/>
      <c r="DC37" s="1026"/>
    </row>
    <row r="38" spans="1:107" ht="15.75" customHeight="1" thickBot="1">
      <c r="A38" s="22"/>
      <c r="B38" s="728" t="s">
        <v>119</v>
      </c>
      <c r="C38" s="728"/>
      <c r="D38" s="728"/>
      <c r="E38" s="728"/>
      <c r="F38" s="728"/>
      <c r="G38" s="728"/>
      <c r="H38" s="728"/>
      <c r="I38" s="728"/>
      <c r="J38" s="728"/>
      <c r="K38" s="728"/>
      <c r="L38" s="728"/>
      <c r="M38" s="242"/>
      <c r="N38" s="727" t="s">
        <v>120</v>
      </c>
      <c r="O38" s="727"/>
      <c r="P38" s="727"/>
      <c r="Q38" s="727"/>
      <c r="R38" s="242"/>
      <c r="S38" s="636" t="s">
        <v>121</v>
      </c>
      <c r="T38" s="636"/>
      <c r="U38" s="636"/>
      <c r="V38" s="636"/>
      <c r="W38" s="242"/>
      <c r="X38" s="636" t="s">
        <v>122</v>
      </c>
      <c r="Y38" s="636"/>
      <c r="Z38" s="636"/>
      <c r="AA38" s="636"/>
      <c r="AB38" s="242"/>
      <c r="AC38" s="636" t="s">
        <v>373</v>
      </c>
      <c r="AD38" s="636"/>
      <c r="AE38" s="636"/>
      <c r="AF38" s="636"/>
      <c r="AG38" s="242"/>
      <c r="AH38" s="636" t="s">
        <v>89</v>
      </c>
      <c r="AI38" s="636"/>
      <c r="AJ38" s="636"/>
      <c r="AK38" s="636"/>
      <c r="AL38" s="242"/>
      <c r="AM38" s="1050" t="s">
        <v>123</v>
      </c>
      <c r="AN38" s="1050"/>
      <c r="AO38" s="1050"/>
      <c r="AP38" s="1050"/>
      <c r="AQ38" s="1"/>
      <c r="AR38" s="868" t="s">
        <v>124</v>
      </c>
      <c r="AS38" s="869"/>
      <c r="AT38" s="869"/>
      <c r="AU38" s="869"/>
      <c r="AV38" s="869"/>
      <c r="AW38" s="869"/>
      <c r="AX38" s="869"/>
      <c r="AY38" s="869"/>
      <c r="AZ38" s="869"/>
      <c r="BA38" s="869"/>
      <c r="BB38" s="869"/>
      <c r="BC38" s="870"/>
      <c r="BD38" s="1"/>
      <c r="BE38" s="1"/>
      <c r="BF38" s="864"/>
      <c r="BG38" s="865"/>
      <c r="BH38" s="1057" t="s">
        <v>101</v>
      </c>
      <c r="BI38" s="1057"/>
      <c r="BJ38" s="1057"/>
      <c r="BK38" s="1057"/>
      <c r="BL38" s="1057"/>
      <c r="BM38" s="1057"/>
      <c r="BN38" s="1057"/>
      <c r="BO38" s="1057"/>
      <c r="BP38" s="1057"/>
      <c r="BQ38" s="1057"/>
      <c r="BR38" s="1057"/>
      <c r="BS38" s="1057"/>
      <c r="BT38" s="1057"/>
      <c r="BU38" s="1057"/>
      <c r="BV38" s="1057"/>
      <c r="BW38" s="1057"/>
      <c r="BX38" s="850" t="s">
        <v>102</v>
      </c>
      <c r="BY38" s="851"/>
      <c r="BZ38" s="851"/>
      <c r="CA38" s="851"/>
      <c r="CB38" s="370"/>
      <c r="CC38" s="1051" t="s">
        <v>261</v>
      </c>
      <c r="CD38" s="851"/>
      <c r="CE38" s="1052"/>
      <c r="CF38" s="819" t="s">
        <v>262</v>
      </c>
      <c r="CG38" s="820"/>
      <c r="CH38" s="820"/>
      <c r="CI38" s="820"/>
      <c r="CJ38" s="821"/>
      <c r="CK38" s="850" t="s">
        <v>103</v>
      </c>
      <c r="CL38" s="851"/>
      <c r="CM38" s="852"/>
      <c r="CN38" s="676" t="s">
        <v>275</v>
      </c>
      <c r="CO38" s="677"/>
      <c r="CP38" s="677"/>
      <c r="CQ38" s="677"/>
      <c r="CR38" s="678"/>
      <c r="CS38" s="844" t="s">
        <v>276</v>
      </c>
      <c r="CT38" s="845"/>
      <c r="CU38" s="846"/>
      <c r="CV38" s="23"/>
      <c r="CX38" s="685"/>
      <c r="CY38" s="685"/>
      <c r="CZ38" s="28"/>
      <c r="DC38" s="1026"/>
    </row>
    <row r="39" spans="1:107" ht="15.75" customHeight="1" thickBot="1">
      <c r="A39" s="22"/>
      <c r="B39" s="728"/>
      <c r="C39" s="728"/>
      <c r="D39" s="728"/>
      <c r="E39" s="728"/>
      <c r="F39" s="728"/>
      <c r="G39" s="728"/>
      <c r="H39" s="728"/>
      <c r="I39" s="728"/>
      <c r="J39" s="728"/>
      <c r="K39" s="728"/>
      <c r="L39" s="728"/>
      <c r="M39" s="242"/>
      <c r="N39" s="727"/>
      <c r="O39" s="727"/>
      <c r="P39" s="727"/>
      <c r="Q39" s="727"/>
      <c r="R39" s="242"/>
      <c r="S39" s="636"/>
      <c r="T39" s="636"/>
      <c r="U39" s="636"/>
      <c r="V39" s="636"/>
      <c r="W39" s="242"/>
      <c r="X39" s="636"/>
      <c r="Y39" s="636"/>
      <c r="Z39" s="636"/>
      <c r="AA39" s="636"/>
      <c r="AB39" s="242"/>
      <c r="AC39" s="636"/>
      <c r="AD39" s="636"/>
      <c r="AE39" s="636"/>
      <c r="AF39" s="636"/>
      <c r="AG39" s="242"/>
      <c r="AH39" s="636"/>
      <c r="AI39" s="636"/>
      <c r="AJ39" s="636"/>
      <c r="AK39" s="636"/>
      <c r="AL39" s="242"/>
      <c r="AM39" s="1050"/>
      <c r="AN39" s="1050"/>
      <c r="AO39" s="1050"/>
      <c r="AP39" s="1050"/>
      <c r="AQ39" s="1"/>
      <c r="AR39" s="1034"/>
      <c r="AS39" s="1035"/>
      <c r="AT39" s="1035"/>
      <c r="AU39" s="1035"/>
      <c r="AV39" s="1035"/>
      <c r="AW39" s="1035"/>
      <c r="AX39" s="1035"/>
      <c r="AY39" s="1035"/>
      <c r="AZ39" s="1035"/>
      <c r="BA39" s="1035"/>
      <c r="BB39" s="1035"/>
      <c r="BC39" s="1036"/>
      <c r="BD39" s="1"/>
      <c r="BE39" s="1"/>
      <c r="BF39" s="866"/>
      <c r="BG39" s="867"/>
      <c r="BH39" s="1058"/>
      <c r="BI39" s="1058"/>
      <c r="BJ39" s="1058"/>
      <c r="BK39" s="1058"/>
      <c r="BL39" s="1058"/>
      <c r="BM39" s="1058"/>
      <c r="BN39" s="1058"/>
      <c r="BO39" s="1058"/>
      <c r="BP39" s="1058"/>
      <c r="BQ39" s="1058"/>
      <c r="BR39" s="1058"/>
      <c r="BS39" s="1058"/>
      <c r="BT39" s="1058"/>
      <c r="BU39" s="1058"/>
      <c r="BV39" s="1058"/>
      <c r="BW39" s="1058"/>
      <c r="BX39" s="853"/>
      <c r="BY39" s="854"/>
      <c r="BZ39" s="854"/>
      <c r="CA39" s="854"/>
      <c r="CB39" s="681"/>
      <c r="CC39" s="1053"/>
      <c r="CD39" s="854"/>
      <c r="CE39" s="1054"/>
      <c r="CF39" s="822"/>
      <c r="CG39" s="680"/>
      <c r="CH39" s="680"/>
      <c r="CI39" s="680"/>
      <c r="CJ39" s="823"/>
      <c r="CK39" s="853"/>
      <c r="CL39" s="854"/>
      <c r="CM39" s="855"/>
      <c r="CN39" s="679"/>
      <c r="CO39" s="680"/>
      <c r="CP39" s="680"/>
      <c r="CQ39" s="680"/>
      <c r="CR39" s="681"/>
      <c r="CS39" s="847"/>
      <c r="CT39" s="847"/>
      <c r="CU39" s="848"/>
      <c r="CV39" s="23"/>
      <c r="CX39" s="684"/>
      <c r="CY39" s="685"/>
      <c r="CZ39" s="28"/>
      <c r="DC39" s="1026"/>
    </row>
    <row r="40" spans="1:107" ht="15.75" customHeight="1" thickBot="1">
      <c r="A40" s="22"/>
      <c r="B40" s="544" t="s">
        <v>125</v>
      </c>
      <c r="C40" s="544"/>
      <c r="D40" s="544"/>
      <c r="E40" s="544"/>
      <c r="F40" s="544"/>
      <c r="G40" s="544"/>
      <c r="H40" s="544"/>
      <c r="I40" s="544"/>
      <c r="J40" s="544"/>
      <c r="K40" s="544"/>
      <c r="L40" s="544"/>
      <c r="M40" s="1"/>
      <c r="N40" s="612">
        <f>S40+X40+AC40+AH40+AM40</f>
        <v>0</v>
      </c>
      <c r="O40" s="612"/>
      <c r="P40" s="612"/>
      <c r="Q40" s="612"/>
      <c r="R40" s="409" t="s">
        <v>126</v>
      </c>
      <c r="S40" s="726">
        <f>Fort_Base</f>
        <v>0</v>
      </c>
      <c r="T40" s="726"/>
      <c r="U40" s="726"/>
      <c r="V40" s="726"/>
      <c r="W40" s="409" t="s">
        <v>127</v>
      </c>
      <c r="X40" s="726">
        <f>Con_Mod_Current</f>
        <v>0</v>
      </c>
      <c r="Y40" s="726"/>
      <c r="Z40" s="726"/>
      <c r="AA40" s="726"/>
      <c r="AB40" s="409" t="s">
        <v>128</v>
      </c>
      <c r="AC40" s="726">
        <f>IF(ISTEXT(Race),VLOOKUP(Race,Table_Races,22,0),0)</f>
        <v>0</v>
      </c>
      <c r="AD40" s="726"/>
      <c r="AE40" s="726"/>
      <c r="AF40" s="726"/>
      <c r="AG40" s="409" t="s">
        <v>129</v>
      </c>
      <c r="AH40" s="743">
        <v>0</v>
      </c>
      <c r="AI40" s="743"/>
      <c r="AJ40" s="743"/>
      <c r="AK40" s="743"/>
      <c r="AL40" s="878" t="s">
        <v>130</v>
      </c>
      <c r="AM40" s="703"/>
      <c r="AN40" s="703"/>
      <c r="AO40" s="703"/>
      <c r="AP40" s="703"/>
      <c r="AQ40" s="1"/>
      <c r="AR40" s="1031">
        <f>IF(ISTEXT(Race),VLOOKUP(Race,Table_Races,23,0),"")</f>
      </c>
      <c r="AS40" s="1032"/>
      <c r="AT40" s="1032"/>
      <c r="AU40" s="1032"/>
      <c r="AV40" s="1032"/>
      <c r="AW40" s="1032"/>
      <c r="AX40" s="1032"/>
      <c r="AY40" s="1032"/>
      <c r="AZ40" s="1032"/>
      <c r="BA40" s="1032"/>
      <c r="BB40" s="1032"/>
      <c r="BC40" s="1033"/>
      <c r="BD40" s="1"/>
      <c r="BE40" s="1"/>
      <c r="BF40" s="658" t="s">
        <v>532</v>
      </c>
      <c r="BG40" s="658"/>
      <c r="BH40" s="658"/>
      <c r="BI40" s="658"/>
      <c r="BJ40" s="658"/>
      <c r="BK40" s="658"/>
      <c r="BL40" s="658"/>
      <c r="BM40" s="658"/>
      <c r="BN40" s="658"/>
      <c r="BO40" s="658"/>
      <c r="BP40" s="658"/>
      <c r="BQ40" s="658"/>
      <c r="BR40" s="658"/>
      <c r="BS40" s="658"/>
      <c r="BT40" s="658"/>
      <c r="BU40" s="658"/>
      <c r="BV40" s="658"/>
      <c r="BW40" s="658"/>
      <c r="BX40" s="658"/>
      <c r="BY40" s="658"/>
      <c r="BZ40" s="658"/>
      <c r="CA40" s="658"/>
      <c r="CB40" s="658"/>
      <c r="CC40" s="658"/>
      <c r="CD40" s="658"/>
      <c r="CE40" s="658"/>
      <c r="CF40" s="658"/>
      <c r="CG40" s="658"/>
      <c r="CH40" s="658"/>
      <c r="CI40" s="658"/>
      <c r="CJ40" s="658"/>
      <c r="CK40" s="658"/>
      <c r="CL40" s="658"/>
      <c r="CM40" s="658"/>
      <c r="CN40" s="658"/>
      <c r="CO40" s="658"/>
      <c r="CP40" s="658"/>
      <c r="CQ40" s="658"/>
      <c r="CR40" s="658"/>
      <c r="CS40" s="658"/>
      <c r="CT40" s="658"/>
      <c r="CU40" s="658"/>
      <c r="CV40" s="23"/>
      <c r="CX40" s="685"/>
      <c r="CY40" s="685"/>
      <c r="DC40" s="1026"/>
    </row>
    <row r="41" spans="1:107" ht="15.75" customHeight="1" thickBot="1">
      <c r="A41" s="22"/>
      <c r="B41" s="544"/>
      <c r="C41" s="544"/>
      <c r="D41" s="544"/>
      <c r="E41" s="544"/>
      <c r="F41" s="544"/>
      <c r="G41" s="544"/>
      <c r="H41" s="544"/>
      <c r="I41" s="544"/>
      <c r="J41" s="544"/>
      <c r="K41" s="544"/>
      <c r="L41" s="544"/>
      <c r="M41" s="1"/>
      <c r="N41" s="612"/>
      <c r="O41" s="612"/>
      <c r="P41" s="612"/>
      <c r="Q41" s="612"/>
      <c r="R41" s="409"/>
      <c r="S41" s="726"/>
      <c r="T41" s="726"/>
      <c r="U41" s="726"/>
      <c r="V41" s="726"/>
      <c r="W41" s="409"/>
      <c r="X41" s="726"/>
      <c r="Y41" s="726"/>
      <c r="Z41" s="726"/>
      <c r="AA41" s="726"/>
      <c r="AB41" s="409"/>
      <c r="AC41" s="726"/>
      <c r="AD41" s="726"/>
      <c r="AE41" s="726"/>
      <c r="AF41" s="726"/>
      <c r="AG41" s="409"/>
      <c r="AH41" s="743"/>
      <c r="AI41" s="743"/>
      <c r="AJ41" s="743"/>
      <c r="AK41" s="743"/>
      <c r="AL41" s="878"/>
      <c r="AM41" s="703"/>
      <c r="AN41" s="703"/>
      <c r="AO41" s="703"/>
      <c r="AP41" s="703"/>
      <c r="AQ41" s="1"/>
      <c r="AR41" s="830"/>
      <c r="AS41" s="831"/>
      <c r="AT41" s="831"/>
      <c r="AU41" s="831"/>
      <c r="AV41" s="831"/>
      <c r="AW41" s="831"/>
      <c r="AX41" s="831"/>
      <c r="AY41" s="831"/>
      <c r="AZ41" s="831"/>
      <c r="BA41" s="831"/>
      <c r="BB41" s="831"/>
      <c r="BC41" s="832"/>
      <c r="BD41" s="1"/>
      <c r="BE41" s="1"/>
      <c r="BF41" s="658"/>
      <c r="BG41" s="658"/>
      <c r="BH41" s="658"/>
      <c r="BI41" s="658"/>
      <c r="BJ41" s="658"/>
      <c r="BK41" s="658"/>
      <c r="BL41" s="658"/>
      <c r="BM41" s="658"/>
      <c r="BN41" s="658"/>
      <c r="BO41" s="658"/>
      <c r="BP41" s="658"/>
      <c r="BQ41" s="658"/>
      <c r="BR41" s="658"/>
      <c r="BS41" s="658"/>
      <c r="BT41" s="658"/>
      <c r="BU41" s="658"/>
      <c r="BV41" s="658"/>
      <c r="BW41" s="658"/>
      <c r="BX41" s="658"/>
      <c r="BY41" s="658"/>
      <c r="BZ41" s="658"/>
      <c r="CA41" s="658"/>
      <c r="CB41" s="658"/>
      <c r="CC41" s="658"/>
      <c r="CD41" s="658"/>
      <c r="CE41" s="658"/>
      <c r="CF41" s="658"/>
      <c r="CG41" s="658"/>
      <c r="CH41" s="658"/>
      <c r="CI41" s="658"/>
      <c r="CJ41" s="658"/>
      <c r="CK41" s="658"/>
      <c r="CL41" s="658"/>
      <c r="CM41" s="658"/>
      <c r="CN41" s="658"/>
      <c r="CO41" s="658"/>
      <c r="CP41" s="658"/>
      <c r="CQ41" s="658"/>
      <c r="CR41" s="658"/>
      <c r="CS41" s="658"/>
      <c r="CT41" s="658"/>
      <c r="CU41" s="658"/>
      <c r="CV41" s="23"/>
      <c r="CX41" s="684"/>
      <c r="CY41" s="685"/>
      <c r="DC41" s="1026"/>
    </row>
    <row r="42" spans="1:107" ht="15.75" customHeight="1" thickBot="1">
      <c r="A42" s="22"/>
      <c r="B42" s="545" t="s">
        <v>131</v>
      </c>
      <c r="C42" s="545"/>
      <c r="D42" s="545"/>
      <c r="E42" s="545"/>
      <c r="F42" s="545"/>
      <c r="G42" s="545"/>
      <c r="H42" s="545"/>
      <c r="I42" s="545"/>
      <c r="J42" s="545"/>
      <c r="K42" s="545"/>
      <c r="L42" s="545"/>
      <c r="M42" s="1"/>
      <c r="N42" s="612"/>
      <c r="O42" s="612"/>
      <c r="P42" s="612"/>
      <c r="Q42" s="612"/>
      <c r="R42" s="409"/>
      <c r="S42" s="726"/>
      <c r="T42" s="726"/>
      <c r="U42" s="726"/>
      <c r="V42" s="726"/>
      <c r="W42" s="409"/>
      <c r="X42" s="726"/>
      <c r="Y42" s="726"/>
      <c r="Z42" s="726"/>
      <c r="AA42" s="726"/>
      <c r="AB42" s="409"/>
      <c r="AC42" s="726"/>
      <c r="AD42" s="726"/>
      <c r="AE42" s="726"/>
      <c r="AF42" s="726"/>
      <c r="AG42" s="409"/>
      <c r="AH42" s="743"/>
      <c r="AI42" s="743"/>
      <c r="AJ42" s="743"/>
      <c r="AK42" s="743"/>
      <c r="AL42" s="878"/>
      <c r="AM42" s="703"/>
      <c r="AN42" s="703"/>
      <c r="AO42" s="703"/>
      <c r="AP42" s="703"/>
      <c r="AQ42" s="1"/>
      <c r="AR42" s="830"/>
      <c r="AS42" s="831"/>
      <c r="AT42" s="831"/>
      <c r="AU42" s="831"/>
      <c r="AV42" s="831"/>
      <c r="AW42" s="831"/>
      <c r="AX42" s="831"/>
      <c r="AY42" s="831"/>
      <c r="AZ42" s="831"/>
      <c r="BA42" s="831"/>
      <c r="BB42" s="831"/>
      <c r="BC42" s="832"/>
      <c r="BD42" s="1"/>
      <c r="BE42" s="1"/>
      <c r="BF42" s="637" t="str">
        <f>IF(VLOOKUP(BH42,Table_Skills,7,0),"Q","£")</f>
        <v>£</v>
      </c>
      <c r="BG42" s="637"/>
      <c r="BH42" s="794" t="s">
        <v>338</v>
      </c>
      <c r="BI42" s="794"/>
      <c r="BJ42" s="794"/>
      <c r="BK42" s="794"/>
      <c r="BL42" s="794"/>
      <c r="BM42" s="794"/>
      <c r="BN42" s="794"/>
      <c r="BO42" s="794"/>
      <c r="BP42" s="794"/>
      <c r="BQ42" s="794"/>
      <c r="BR42" s="794"/>
      <c r="BS42" s="794"/>
      <c r="BT42" s="794"/>
      <c r="BU42" s="794"/>
      <c r="BV42" s="794"/>
      <c r="BW42" s="794"/>
      <c r="BX42" s="634" t="str">
        <f>IF(ISTEXT(BH42),VLOOKUP(BH42,Table_Skills,2,0),"")</f>
        <v>Dex*</v>
      </c>
      <c r="BY42" s="634"/>
      <c r="BZ42" s="634"/>
      <c r="CA42" s="634"/>
      <c r="CB42" s="633"/>
      <c r="CC42" s="666">
        <f>IF(ISTEXT(BH42),IF(AND(VLOOKUP(BH42,Table_Skills,4,0)=0,CK42&lt;1),"NA",CG42+CK42+CO42+CS42),"")</f>
        <v>0</v>
      </c>
      <c r="CD42" s="667"/>
      <c r="CE42" s="668"/>
      <c r="CF42" s="449" t="s">
        <v>79</v>
      </c>
      <c r="CG42" s="481">
        <f>IF(ISTEXT(BH42),VLOOKUP(BH42,Table_Skills,3,0),"")</f>
        <v>0</v>
      </c>
      <c r="CH42" s="482"/>
      <c r="CI42" s="482"/>
      <c r="CJ42" s="449" t="s">
        <v>80</v>
      </c>
      <c r="CK42" s="699"/>
      <c r="CL42" s="764"/>
      <c r="CM42" s="765"/>
      <c r="CN42" s="449" t="s">
        <v>80</v>
      </c>
      <c r="CO42" s="702">
        <f>IF(ISTEXT(BH42),VLOOKUP(BH42,Table_Skills,5,0)+VLOOKUP(BH42,Table_Skills,6,0)+IF(CK42&gt;0,VLOOKUP(BH42,Table_Skills,7,0),0),"")</f>
        <v>0</v>
      </c>
      <c r="CP42" s="702"/>
      <c r="CQ42" s="702"/>
      <c r="CR42" s="449" t="s">
        <v>80</v>
      </c>
      <c r="CS42" s="699"/>
      <c r="CT42" s="700"/>
      <c r="CU42" s="701"/>
      <c r="CV42" s="23"/>
      <c r="CX42" s="685"/>
      <c r="CY42" s="685"/>
      <c r="DC42" s="1026"/>
    </row>
    <row r="43" spans="1:107" ht="15.75" customHeight="1" thickBot="1">
      <c r="A43" s="2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034"/>
      <c r="AS43" s="1035"/>
      <c r="AT43" s="1035"/>
      <c r="AU43" s="1035"/>
      <c r="AV43" s="1035"/>
      <c r="AW43" s="1035"/>
      <c r="AX43" s="1035"/>
      <c r="AY43" s="1035"/>
      <c r="AZ43" s="1035"/>
      <c r="BA43" s="1035"/>
      <c r="BB43" s="1035"/>
      <c r="BC43" s="1036"/>
      <c r="BD43" s="1"/>
      <c r="BE43" s="1"/>
      <c r="BF43" s="637"/>
      <c r="BG43" s="637"/>
      <c r="BH43" s="584"/>
      <c r="BI43" s="584"/>
      <c r="BJ43" s="584"/>
      <c r="BK43" s="584"/>
      <c r="BL43" s="584"/>
      <c r="BM43" s="584"/>
      <c r="BN43" s="584"/>
      <c r="BO43" s="584"/>
      <c r="BP43" s="584"/>
      <c r="BQ43" s="584"/>
      <c r="BR43" s="584"/>
      <c r="BS43" s="584"/>
      <c r="BT43" s="584"/>
      <c r="BU43" s="584"/>
      <c r="BV43" s="584"/>
      <c r="BW43" s="584"/>
      <c r="BX43" s="634"/>
      <c r="BY43" s="634"/>
      <c r="BZ43" s="634"/>
      <c r="CA43" s="634"/>
      <c r="CB43" s="633"/>
      <c r="CC43" s="630"/>
      <c r="CD43" s="631"/>
      <c r="CE43" s="632"/>
      <c r="CF43" s="449"/>
      <c r="CG43" s="483"/>
      <c r="CH43" s="483"/>
      <c r="CI43" s="483"/>
      <c r="CJ43" s="449"/>
      <c r="CK43" s="696"/>
      <c r="CL43" s="697"/>
      <c r="CM43" s="698"/>
      <c r="CN43" s="449"/>
      <c r="CO43" s="683"/>
      <c r="CP43" s="683"/>
      <c r="CQ43" s="683"/>
      <c r="CR43" s="449"/>
      <c r="CS43" s="691"/>
      <c r="CT43" s="692"/>
      <c r="CU43" s="693"/>
      <c r="CV43" s="23"/>
      <c r="DC43" s="1026"/>
    </row>
    <row r="44" spans="1:107" ht="15.75" customHeight="1" thickBot="1">
      <c r="A44" s="22"/>
      <c r="B44" s="544" t="s">
        <v>132</v>
      </c>
      <c r="C44" s="544"/>
      <c r="D44" s="544"/>
      <c r="E44" s="544"/>
      <c r="F44" s="544"/>
      <c r="G44" s="544"/>
      <c r="H44" s="544"/>
      <c r="I44" s="544"/>
      <c r="J44" s="544"/>
      <c r="K44" s="544"/>
      <c r="L44" s="544"/>
      <c r="M44" s="1"/>
      <c r="N44" s="612">
        <f>S44+X44+AC44+AH44+AM44</f>
        <v>0</v>
      </c>
      <c r="O44" s="612"/>
      <c r="P44" s="612"/>
      <c r="Q44" s="612"/>
      <c r="R44" s="409" t="s">
        <v>133</v>
      </c>
      <c r="S44" s="726">
        <f>Ref_Base</f>
        <v>0</v>
      </c>
      <c r="T44" s="726"/>
      <c r="U44" s="726"/>
      <c r="V44" s="726"/>
      <c r="W44" s="409" t="s">
        <v>134</v>
      </c>
      <c r="X44" s="729">
        <f>Dex_Mod_Current</f>
        <v>0</v>
      </c>
      <c r="Y44" s="730"/>
      <c r="Z44" s="730"/>
      <c r="AA44" s="731"/>
      <c r="AB44" s="409" t="s">
        <v>135</v>
      </c>
      <c r="AC44" s="726">
        <f>IF(ISTEXT(Race),VLOOKUP(Race,Table_Races,22,0),0)</f>
        <v>0</v>
      </c>
      <c r="AD44" s="726"/>
      <c r="AE44" s="726"/>
      <c r="AF44" s="726"/>
      <c r="AG44" s="409" t="s">
        <v>136</v>
      </c>
      <c r="AH44" s="743">
        <v>0</v>
      </c>
      <c r="AI44" s="743"/>
      <c r="AJ44" s="743"/>
      <c r="AK44" s="743"/>
      <c r="AL44" s="878" t="s">
        <v>137</v>
      </c>
      <c r="AM44" s="703"/>
      <c r="AN44" s="703"/>
      <c r="AO44" s="703"/>
      <c r="AP44" s="703"/>
      <c r="AQ44" s="1"/>
      <c r="AR44" s="1031">
        <f>IF(ISTEXT(Race),VLOOKUP(Race,Table_Races,24,0),"")</f>
      </c>
      <c r="AS44" s="1032"/>
      <c r="AT44" s="1032"/>
      <c r="AU44" s="1032"/>
      <c r="AV44" s="1032"/>
      <c r="AW44" s="1032"/>
      <c r="AX44" s="1032"/>
      <c r="AY44" s="1032"/>
      <c r="AZ44" s="1032"/>
      <c r="BA44" s="1032"/>
      <c r="BB44" s="1032"/>
      <c r="BC44" s="1033"/>
      <c r="BD44" s="1"/>
      <c r="BE44" s="1"/>
      <c r="BF44" s="637" t="str">
        <f>IF(VLOOKUP(BH44,Table_Skills,7,0),"Q","£")</f>
        <v>£</v>
      </c>
      <c r="BG44" s="637"/>
      <c r="BH44" s="583" t="s">
        <v>287</v>
      </c>
      <c r="BI44" s="583"/>
      <c r="BJ44" s="583"/>
      <c r="BK44" s="583"/>
      <c r="BL44" s="583"/>
      <c r="BM44" s="583"/>
      <c r="BN44" s="583"/>
      <c r="BO44" s="583"/>
      <c r="BP44" s="583"/>
      <c r="BQ44" s="583"/>
      <c r="BR44" s="583"/>
      <c r="BS44" s="583"/>
      <c r="BT44" s="583"/>
      <c r="BU44" s="583"/>
      <c r="BV44" s="583"/>
      <c r="BW44" s="583"/>
      <c r="BX44" s="634" t="str">
        <f>IF(ISTEXT(BH44),VLOOKUP(BH44,Table_Skills,2,0),"")</f>
        <v>Int</v>
      </c>
      <c r="BY44" s="634"/>
      <c r="BZ44" s="634"/>
      <c r="CA44" s="634"/>
      <c r="CB44" s="633"/>
      <c r="CC44" s="627">
        <f>IF(ISTEXT(BH44),IF(AND(VLOOKUP(BH44,Table_Skills,4,0)=0,CK44&lt;1),"NA",CG44+CK44+CO44+CS44),"")</f>
        <v>0</v>
      </c>
      <c r="CD44" s="628"/>
      <c r="CE44" s="629"/>
      <c r="CF44" s="449" t="s">
        <v>79</v>
      </c>
      <c r="CG44" s="481">
        <f>IF(ISTEXT(BH44),VLOOKUP(BH44,Table_Skills,3,0),"")</f>
        <v>0</v>
      </c>
      <c r="CH44" s="482"/>
      <c r="CI44" s="482"/>
      <c r="CJ44" s="449" t="s">
        <v>80</v>
      </c>
      <c r="CK44" s="688"/>
      <c r="CL44" s="694"/>
      <c r="CM44" s="695"/>
      <c r="CN44" s="449" t="s">
        <v>80</v>
      </c>
      <c r="CO44" s="682">
        <f>IF(ISTEXT(BH44),VLOOKUP(BH44,Table_Skills,5,0)+VLOOKUP(BH44,Table_Skills,6,0)+IF(CK44&gt;0,VLOOKUP(BH44,Table_Skills,7,0),0),"")</f>
        <v>0</v>
      </c>
      <c r="CP44" s="682"/>
      <c r="CQ44" s="682"/>
      <c r="CR44" s="449" t="s">
        <v>80</v>
      </c>
      <c r="CS44" s="688"/>
      <c r="CT44" s="689"/>
      <c r="CU44" s="690"/>
      <c r="CV44" s="23"/>
      <c r="CX44" s="686" t="s">
        <v>349</v>
      </c>
      <c r="CY44" s="687"/>
      <c r="DC44" s="1026"/>
    </row>
    <row r="45" spans="1:107" ht="15.75" customHeight="1" thickBot="1">
      <c r="A45" s="22"/>
      <c r="B45" s="544"/>
      <c r="C45" s="544"/>
      <c r="D45" s="544"/>
      <c r="E45" s="544"/>
      <c r="F45" s="544"/>
      <c r="G45" s="544"/>
      <c r="H45" s="544"/>
      <c r="I45" s="544"/>
      <c r="J45" s="544"/>
      <c r="K45" s="544"/>
      <c r="L45" s="544"/>
      <c r="M45" s="1"/>
      <c r="N45" s="612"/>
      <c r="O45" s="612"/>
      <c r="P45" s="612"/>
      <c r="Q45" s="612"/>
      <c r="R45" s="409"/>
      <c r="S45" s="726"/>
      <c r="T45" s="726"/>
      <c r="U45" s="726"/>
      <c r="V45" s="726"/>
      <c r="W45" s="409"/>
      <c r="X45" s="732"/>
      <c r="Y45" s="733"/>
      <c r="Z45" s="733"/>
      <c r="AA45" s="734"/>
      <c r="AB45" s="409"/>
      <c r="AC45" s="726"/>
      <c r="AD45" s="726"/>
      <c r="AE45" s="726"/>
      <c r="AF45" s="726"/>
      <c r="AG45" s="409"/>
      <c r="AH45" s="743"/>
      <c r="AI45" s="743"/>
      <c r="AJ45" s="743"/>
      <c r="AK45" s="743"/>
      <c r="AL45" s="878"/>
      <c r="AM45" s="703"/>
      <c r="AN45" s="703"/>
      <c r="AO45" s="703"/>
      <c r="AP45" s="703"/>
      <c r="AQ45" s="1"/>
      <c r="AR45" s="830"/>
      <c r="AS45" s="831"/>
      <c r="AT45" s="831"/>
      <c r="AU45" s="831"/>
      <c r="AV45" s="831"/>
      <c r="AW45" s="831"/>
      <c r="AX45" s="831"/>
      <c r="AY45" s="831"/>
      <c r="AZ45" s="831"/>
      <c r="BA45" s="831"/>
      <c r="BB45" s="831"/>
      <c r="BC45" s="832"/>
      <c r="BD45" s="1"/>
      <c r="BE45" s="1"/>
      <c r="BF45" s="637"/>
      <c r="BG45" s="637"/>
      <c r="BH45" s="584"/>
      <c r="BI45" s="584"/>
      <c r="BJ45" s="584"/>
      <c r="BK45" s="584"/>
      <c r="BL45" s="584"/>
      <c r="BM45" s="584"/>
      <c r="BN45" s="584"/>
      <c r="BO45" s="584"/>
      <c r="BP45" s="584"/>
      <c r="BQ45" s="584"/>
      <c r="BR45" s="584"/>
      <c r="BS45" s="584"/>
      <c r="BT45" s="584"/>
      <c r="BU45" s="584"/>
      <c r="BV45" s="584"/>
      <c r="BW45" s="584"/>
      <c r="BX45" s="634"/>
      <c r="BY45" s="634"/>
      <c r="BZ45" s="634"/>
      <c r="CA45" s="634"/>
      <c r="CB45" s="633"/>
      <c r="CC45" s="630"/>
      <c r="CD45" s="631"/>
      <c r="CE45" s="632"/>
      <c r="CF45" s="449"/>
      <c r="CG45" s="483"/>
      <c r="CH45" s="483"/>
      <c r="CI45" s="483"/>
      <c r="CJ45" s="449"/>
      <c r="CK45" s="696"/>
      <c r="CL45" s="697"/>
      <c r="CM45" s="698"/>
      <c r="CN45" s="449"/>
      <c r="CO45" s="683"/>
      <c r="CP45" s="683"/>
      <c r="CQ45" s="683"/>
      <c r="CR45" s="449"/>
      <c r="CS45" s="691"/>
      <c r="CT45" s="692"/>
      <c r="CU45" s="693"/>
      <c r="CV45" s="23"/>
      <c r="CX45" s="687"/>
      <c r="CY45" s="687"/>
      <c r="DC45" s="1026"/>
    </row>
    <row r="46" spans="1:107" ht="15.75" customHeight="1" thickBot="1">
      <c r="A46" s="22"/>
      <c r="B46" s="545" t="s">
        <v>139</v>
      </c>
      <c r="C46" s="545"/>
      <c r="D46" s="545"/>
      <c r="E46" s="545"/>
      <c r="F46" s="545"/>
      <c r="G46" s="545"/>
      <c r="H46" s="545"/>
      <c r="I46" s="545"/>
      <c r="J46" s="545"/>
      <c r="K46" s="545"/>
      <c r="L46" s="545"/>
      <c r="M46" s="1"/>
      <c r="N46" s="612"/>
      <c r="O46" s="612"/>
      <c r="P46" s="612"/>
      <c r="Q46" s="612"/>
      <c r="R46" s="409"/>
      <c r="S46" s="726"/>
      <c r="T46" s="726"/>
      <c r="U46" s="726"/>
      <c r="V46" s="726"/>
      <c r="W46" s="409"/>
      <c r="X46" s="735"/>
      <c r="Y46" s="736"/>
      <c r="Z46" s="736"/>
      <c r="AA46" s="737"/>
      <c r="AB46" s="409"/>
      <c r="AC46" s="726"/>
      <c r="AD46" s="726"/>
      <c r="AE46" s="726"/>
      <c r="AF46" s="726"/>
      <c r="AG46" s="409"/>
      <c r="AH46" s="743"/>
      <c r="AI46" s="743"/>
      <c r="AJ46" s="743"/>
      <c r="AK46" s="743"/>
      <c r="AL46" s="878"/>
      <c r="AM46" s="703"/>
      <c r="AN46" s="703"/>
      <c r="AO46" s="703"/>
      <c r="AP46" s="703"/>
      <c r="AQ46" s="1"/>
      <c r="AR46" s="830"/>
      <c r="AS46" s="831"/>
      <c r="AT46" s="831"/>
      <c r="AU46" s="831"/>
      <c r="AV46" s="831"/>
      <c r="AW46" s="831"/>
      <c r="AX46" s="831"/>
      <c r="AY46" s="831"/>
      <c r="AZ46" s="831"/>
      <c r="BA46" s="831"/>
      <c r="BB46" s="831"/>
      <c r="BC46" s="832"/>
      <c r="BD46" s="1"/>
      <c r="BE46" s="1"/>
      <c r="BF46" s="637" t="str">
        <f>IF(VLOOKUP(BH46,Table_Skills,7,0),"Q","£")</f>
        <v>£</v>
      </c>
      <c r="BG46" s="637"/>
      <c r="BH46" s="583" t="s">
        <v>113</v>
      </c>
      <c r="BI46" s="583"/>
      <c r="BJ46" s="583"/>
      <c r="BK46" s="583"/>
      <c r="BL46" s="583"/>
      <c r="BM46" s="583"/>
      <c r="BN46" s="583"/>
      <c r="BO46" s="583"/>
      <c r="BP46" s="583"/>
      <c r="BQ46" s="583"/>
      <c r="BR46" s="583"/>
      <c r="BS46" s="583"/>
      <c r="BT46" s="583"/>
      <c r="BU46" s="583"/>
      <c r="BV46" s="583"/>
      <c r="BW46" s="583"/>
      <c r="BX46" s="634" t="str">
        <f>IF(ISTEXT(BH46),VLOOKUP(BH46,Table_Skills,2,0),"")</f>
        <v>Cha</v>
      </c>
      <c r="BY46" s="634"/>
      <c r="BZ46" s="634"/>
      <c r="CA46" s="634"/>
      <c r="CB46" s="633"/>
      <c r="CC46" s="627">
        <f>IF(ISTEXT(BH46),IF(AND(VLOOKUP(BH46,Table_Skills,4,0)=0,CK46&lt;1),"NA",CG46+CK46+CO46+CS46),"")</f>
        <v>0</v>
      </c>
      <c r="CD46" s="628"/>
      <c r="CE46" s="629"/>
      <c r="CF46" s="449" t="s">
        <v>79</v>
      </c>
      <c r="CG46" s="481">
        <f>IF(ISTEXT(BH46),VLOOKUP(BH46,Table_Skills,3,0),"")</f>
        <v>0</v>
      </c>
      <c r="CH46" s="482"/>
      <c r="CI46" s="482"/>
      <c r="CJ46" s="449" t="s">
        <v>80</v>
      </c>
      <c r="CK46" s="688"/>
      <c r="CL46" s="694"/>
      <c r="CM46" s="695"/>
      <c r="CN46" s="449" t="s">
        <v>80</v>
      </c>
      <c r="CO46" s="682">
        <f>IF(ISTEXT(BH46),VLOOKUP(BH46,Table_Skills,5,0)+VLOOKUP(BH46,Table_Skills,6,0)+IF(CK46&gt;0,VLOOKUP(BH46,Table_Skills,7,0),0),"")</f>
        <v>0</v>
      </c>
      <c r="CP46" s="682"/>
      <c r="CQ46" s="682"/>
      <c r="CR46" s="449" t="s">
        <v>80</v>
      </c>
      <c r="CS46" s="688"/>
      <c r="CT46" s="689"/>
      <c r="CU46" s="690"/>
      <c r="CV46" s="23"/>
      <c r="CX46" s="684" t="s">
        <v>379</v>
      </c>
      <c r="CY46" s="685"/>
      <c r="DC46" s="1026"/>
    </row>
    <row r="47" spans="1:107" ht="15.75" customHeight="1" thickBot="1">
      <c r="A47" s="2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034"/>
      <c r="AS47" s="1035"/>
      <c r="AT47" s="1035"/>
      <c r="AU47" s="1035"/>
      <c r="AV47" s="1035"/>
      <c r="AW47" s="1035"/>
      <c r="AX47" s="1035"/>
      <c r="AY47" s="1035"/>
      <c r="AZ47" s="1035"/>
      <c r="BA47" s="1035"/>
      <c r="BB47" s="1035"/>
      <c r="BC47" s="1036"/>
      <c r="BD47" s="1"/>
      <c r="BE47" s="1"/>
      <c r="BF47" s="637"/>
      <c r="BG47" s="637"/>
      <c r="BH47" s="584"/>
      <c r="BI47" s="584"/>
      <c r="BJ47" s="584"/>
      <c r="BK47" s="584"/>
      <c r="BL47" s="584"/>
      <c r="BM47" s="584"/>
      <c r="BN47" s="584"/>
      <c r="BO47" s="584"/>
      <c r="BP47" s="584"/>
      <c r="BQ47" s="584"/>
      <c r="BR47" s="584"/>
      <c r="BS47" s="584"/>
      <c r="BT47" s="584"/>
      <c r="BU47" s="584"/>
      <c r="BV47" s="584"/>
      <c r="BW47" s="584"/>
      <c r="BX47" s="634"/>
      <c r="BY47" s="634"/>
      <c r="BZ47" s="634"/>
      <c r="CA47" s="634"/>
      <c r="CB47" s="633"/>
      <c r="CC47" s="630"/>
      <c r="CD47" s="631"/>
      <c r="CE47" s="632"/>
      <c r="CF47" s="449"/>
      <c r="CG47" s="483"/>
      <c r="CH47" s="483"/>
      <c r="CI47" s="483"/>
      <c r="CJ47" s="449"/>
      <c r="CK47" s="696"/>
      <c r="CL47" s="697"/>
      <c r="CM47" s="698"/>
      <c r="CN47" s="449"/>
      <c r="CO47" s="683"/>
      <c r="CP47" s="683"/>
      <c r="CQ47" s="683"/>
      <c r="CR47" s="449"/>
      <c r="CS47" s="691"/>
      <c r="CT47" s="692"/>
      <c r="CU47" s="693"/>
      <c r="CV47" s="23"/>
      <c r="CX47" s="685"/>
      <c r="CY47" s="685"/>
      <c r="DC47" s="1026"/>
    </row>
    <row r="48" spans="1:107" ht="15.75" customHeight="1" thickBot="1">
      <c r="A48" s="22"/>
      <c r="B48" s="544" t="s">
        <v>141</v>
      </c>
      <c r="C48" s="544"/>
      <c r="D48" s="544"/>
      <c r="E48" s="544"/>
      <c r="F48" s="544"/>
      <c r="G48" s="544"/>
      <c r="H48" s="544"/>
      <c r="I48" s="544"/>
      <c r="J48" s="544"/>
      <c r="K48" s="544"/>
      <c r="L48" s="544"/>
      <c r="M48" s="1"/>
      <c r="N48" s="612">
        <f>S48+X48+AC48+AH48+AM48</f>
        <v>0</v>
      </c>
      <c r="O48" s="612"/>
      <c r="P48" s="612"/>
      <c r="Q48" s="612"/>
      <c r="R48" s="409" t="s">
        <v>142</v>
      </c>
      <c r="S48" s="726">
        <f>Will_Base</f>
        <v>0</v>
      </c>
      <c r="T48" s="726"/>
      <c r="U48" s="726"/>
      <c r="V48" s="726"/>
      <c r="W48" s="409" t="s">
        <v>143</v>
      </c>
      <c r="X48" s="729">
        <f>Wis_Mod_Current</f>
        <v>0</v>
      </c>
      <c r="Y48" s="730"/>
      <c r="Z48" s="730"/>
      <c r="AA48" s="731"/>
      <c r="AB48" s="409" t="s">
        <v>144</v>
      </c>
      <c r="AC48" s="726">
        <f>IF(ISTEXT(Race),VLOOKUP(Race,Table_Races,22,0),0)</f>
        <v>0</v>
      </c>
      <c r="AD48" s="726"/>
      <c r="AE48" s="726"/>
      <c r="AF48" s="726"/>
      <c r="AG48" s="409" t="s">
        <v>145</v>
      </c>
      <c r="AH48" s="743">
        <v>0</v>
      </c>
      <c r="AI48" s="743"/>
      <c r="AJ48" s="743"/>
      <c r="AK48" s="743"/>
      <c r="AL48" s="878" t="s">
        <v>146</v>
      </c>
      <c r="AM48" s="703"/>
      <c r="AN48" s="703"/>
      <c r="AO48" s="703"/>
      <c r="AP48" s="703"/>
      <c r="AQ48" s="1"/>
      <c r="AR48" s="1031">
        <f>IF(ISTEXT(Race),VLOOKUP(Race,Table_Races,25,0),"")</f>
      </c>
      <c r="AS48" s="1032"/>
      <c r="AT48" s="1032"/>
      <c r="AU48" s="1032"/>
      <c r="AV48" s="1032"/>
      <c r="AW48" s="1032"/>
      <c r="AX48" s="1032"/>
      <c r="AY48" s="1032"/>
      <c r="AZ48" s="1032"/>
      <c r="BA48" s="1032"/>
      <c r="BB48" s="1032"/>
      <c r="BC48" s="1033"/>
      <c r="BD48" s="1"/>
      <c r="BE48" s="1"/>
      <c r="BF48" s="637" t="str">
        <f>IF(VLOOKUP(BH48,Table_Skills,7,0),"Q","£")</f>
        <v>£</v>
      </c>
      <c r="BG48" s="637"/>
      <c r="BH48" s="583" t="s">
        <v>339</v>
      </c>
      <c r="BI48" s="583"/>
      <c r="BJ48" s="583"/>
      <c r="BK48" s="583"/>
      <c r="BL48" s="583"/>
      <c r="BM48" s="583"/>
      <c r="BN48" s="583"/>
      <c r="BO48" s="583"/>
      <c r="BP48" s="583"/>
      <c r="BQ48" s="583"/>
      <c r="BR48" s="583"/>
      <c r="BS48" s="583"/>
      <c r="BT48" s="583"/>
      <c r="BU48" s="583"/>
      <c r="BV48" s="583"/>
      <c r="BW48" s="583"/>
      <c r="BX48" s="634" t="str">
        <f>IF(ISTEXT(BH48),VLOOKUP(BH48,Table_Skills,2,0),"")</f>
        <v>Str*</v>
      </c>
      <c r="BY48" s="634"/>
      <c r="BZ48" s="634"/>
      <c r="CA48" s="634"/>
      <c r="CB48" s="633"/>
      <c r="CC48" s="627">
        <f>IF(ISTEXT(BH48),IF(AND(VLOOKUP(BH48,Table_Skills,4,0)=0,CK48&lt;1),"NA",CG48+CK48+CO48+CS48),"")</f>
        <v>0</v>
      </c>
      <c r="CD48" s="628"/>
      <c r="CE48" s="629"/>
      <c r="CF48" s="449" t="s">
        <v>79</v>
      </c>
      <c r="CG48" s="481">
        <f>IF(ISTEXT(BH48),VLOOKUP(BH48,Table_Skills,3,0),"")</f>
        <v>0</v>
      </c>
      <c r="CH48" s="482"/>
      <c r="CI48" s="482"/>
      <c r="CJ48" s="449" t="s">
        <v>80</v>
      </c>
      <c r="CK48" s="688"/>
      <c r="CL48" s="694"/>
      <c r="CM48" s="695"/>
      <c r="CN48" s="449" t="s">
        <v>80</v>
      </c>
      <c r="CO48" s="682">
        <f>IF(ISTEXT(BH48),VLOOKUP(BH48,Table_Skills,5,0)+VLOOKUP(BH48,Table_Skills,6,0)+IF(CK48&gt;0,VLOOKUP(BH48,Table_Skills,7,0),0),"")</f>
        <v>0</v>
      </c>
      <c r="CP48" s="682"/>
      <c r="CQ48" s="682"/>
      <c r="CR48" s="449" t="s">
        <v>80</v>
      </c>
      <c r="CS48" s="688"/>
      <c r="CT48" s="689"/>
      <c r="CU48" s="690"/>
      <c r="CV48" s="23"/>
      <c r="CX48" s="684"/>
      <c r="CY48" s="685"/>
      <c r="DC48" s="1026"/>
    </row>
    <row r="49" spans="1:107" ht="15.75" customHeight="1" thickBot="1">
      <c r="A49" s="22"/>
      <c r="B49" s="544"/>
      <c r="C49" s="544"/>
      <c r="D49" s="544"/>
      <c r="E49" s="544"/>
      <c r="F49" s="544"/>
      <c r="G49" s="544"/>
      <c r="H49" s="544"/>
      <c r="I49" s="544"/>
      <c r="J49" s="544"/>
      <c r="K49" s="544"/>
      <c r="L49" s="544"/>
      <c r="M49" s="1"/>
      <c r="N49" s="612"/>
      <c r="O49" s="612"/>
      <c r="P49" s="612"/>
      <c r="Q49" s="612"/>
      <c r="R49" s="409"/>
      <c r="S49" s="726"/>
      <c r="T49" s="726"/>
      <c r="U49" s="726"/>
      <c r="V49" s="726"/>
      <c r="W49" s="409"/>
      <c r="X49" s="732"/>
      <c r="Y49" s="733"/>
      <c r="Z49" s="733"/>
      <c r="AA49" s="734"/>
      <c r="AB49" s="409"/>
      <c r="AC49" s="726"/>
      <c r="AD49" s="726"/>
      <c r="AE49" s="726"/>
      <c r="AF49" s="726"/>
      <c r="AG49" s="409"/>
      <c r="AH49" s="743"/>
      <c r="AI49" s="743"/>
      <c r="AJ49" s="743"/>
      <c r="AK49" s="743"/>
      <c r="AL49" s="878"/>
      <c r="AM49" s="703"/>
      <c r="AN49" s="703"/>
      <c r="AO49" s="703"/>
      <c r="AP49" s="703"/>
      <c r="AQ49" s="1"/>
      <c r="AR49" s="830"/>
      <c r="AS49" s="831"/>
      <c r="AT49" s="831"/>
      <c r="AU49" s="831"/>
      <c r="AV49" s="831"/>
      <c r="AW49" s="831"/>
      <c r="AX49" s="831"/>
      <c r="AY49" s="831"/>
      <c r="AZ49" s="831"/>
      <c r="BA49" s="831"/>
      <c r="BB49" s="831"/>
      <c r="BC49" s="832"/>
      <c r="BD49" s="1"/>
      <c r="BE49" s="1"/>
      <c r="BF49" s="637"/>
      <c r="BG49" s="637"/>
      <c r="BH49" s="584"/>
      <c r="BI49" s="584"/>
      <c r="BJ49" s="584"/>
      <c r="BK49" s="584"/>
      <c r="BL49" s="584"/>
      <c r="BM49" s="584"/>
      <c r="BN49" s="584"/>
      <c r="BO49" s="584"/>
      <c r="BP49" s="584"/>
      <c r="BQ49" s="584"/>
      <c r="BR49" s="584"/>
      <c r="BS49" s="584"/>
      <c r="BT49" s="584"/>
      <c r="BU49" s="584"/>
      <c r="BV49" s="584"/>
      <c r="BW49" s="584"/>
      <c r="BX49" s="634"/>
      <c r="BY49" s="634"/>
      <c r="BZ49" s="634"/>
      <c r="CA49" s="634"/>
      <c r="CB49" s="633"/>
      <c r="CC49" s="630"/>
      <c r="CD49" s="631"/>
      <c r="CE49" s="632"/>
      <c r="CF49" s="449"/>
      <c r="CG49" s="483"/>
      <c r="CH49" s="483"/>
      <c r="CI49" s="483"/>
      <c r="CJ49" s="449"/>
      <c r="CK49" s="696"/>
      <c r="CL49" s="697"/>
      <c r="CM49" s="698"/>
      <c r="CN49" s="449"/>
      <c r="CO49" s="683"/>
      <c r="CP49" s="683"/>
      <c r="CQ49" s="683"/>
      <c r="CR49" s="449"/>
      <c r="CS49" s="691"/>
      <c r="CT49" s="692"/>
      <c r="CU49" s="693"/>
      <c r="CV49" s="23"/>
      <c r="CX49" s="685"/>
      <c r="CY49" s="685"/>
      <c r="DC49" s="1026"/>
    </row>
    <row r="50" spans="1:107" ht="15.75" customHeight="1" thickBot="1">
      <c r="A50" s="22"/>
      <c r="B50" s="545" t="s">
        <v>147</v>
      </c>
      <c r="C50" s="545"/>
      <c r="D50" s="545"/>
      <c r="E50" s="545"/>
      <c r="F50" s="545"/>
      <c r="G50" s="545"/>
      <c r="H50" s="545"/>
      <c r="I50" s="545"/>
      <c r="J50" s="545"/>
      <c r="K50" s="545"/>
      <c r="L50" s="545"/>
      <c r="M50" s="1"/>
      <c r="N50" s="612"/>
      <c r="O50" s="612"/>
      <c r="P50" s="612"/>
      <c r="Q50" s="612"/>
      <c r="R50" s="409"/>
      <c r="S50" s="726"/>
      <c r="T50" s="726"/>
      <c r="U50" s="726"/>
      <c r="V50" s="726"/>
      <c r="W50" s="409"/>
      <c r="X50" s="735"/>
      <c r="Y50" s="736"/>
      <c r="Z50" s="736"/>
      <c r="AA50" s="737"/>
      <c r="AB50" s="409"/>
      <c r="AC50" s="726"/>
      <c r="AD50" s="726"/>
      <c r="AE50" s="726"/>
      <c r="AF50" s="726"/>
      <c r="AG50" s="409"/>
      <c r="AH50" s="743"/>
      <c r="AI50" s="743"/>
      <c r="AJ50" s="743"/>
      <c r="AK50" s="743"/>
      <c r="AL50" s="878"/>
      <c r="AM50" s="703"/>
      <c r="AN50" s="703"/>
      <c r="AO50" s="703"/>
      <c r="AP50" s="703"/>
      <c r="AQ50" s="1"/>
      <c r="AR50" s="1037"/>
      <c r="AS50" s="1038"/>
      <c r="AT50" s="1038"/>
      <c r="AU50" s="1038"/>
      <c r="AV50" s="1038"/>
      <c r="AW50" s="1038"/>
      <c r="AX50" s="1038"/>
      <c r="AY50" s="1038"/>
      <c r="AZ50" s="1038"/>
      <c r="BA50" s="1038"/>
      <c r="BB50" s="1038"/>
      <c r="BC50" s="1039"/>
      <c r="BD50" s="1"/>
      <c r="BE50" s="1"/>
      <c r="BF50" s="637" t="str">
        <f>IF(VLOOKUP(BH50,Table_Skills,7,0),"Q","£")</f>
        <v>£</v>
      </c>
      <c r="BG50" s="637"/>
      <c r="BH50" s="583" t="s">
        <v>380</v>
      </c>
      <c r="BI50" s="583"/>
      <c r="BJ50" s="583"/>
      <c r="BK50" s="583"/>
      <c r="BL50" s="583"/>
      <c r="BM50" s="583"/>
      <c r="BN50" s="583"/>
      <c r="BO50" s="583"/>
      <c r="BP50" s="583"/>
      <c r="BQ50" s="583"/>
      <c r="BR50" s="583"/>
      <c r="BS50" s="583"/>
      <c r="BT50" s="583"/>
      <c r="BU50" s="583"/>
      <c r="BV50" s="583"/>
      <c r="BW50" s="583"/>
      <c r="BX50" s="634" t="str">
        <f>IF(ISTEXT(BH50),VLOOKUP(BH50,Table_Skills,2,0),"")</f>
        <v>Int</v>
      </c>
      <c r="BY50" s="634"/>
      <c r="BZ50" s="634"/>
      <c r="CA50" s="634"/>
      <c r="CB50" s="633"/>
      <c r="CC50" s="627">
        <f>IF(ISTEXT(BH50),IF(AND(VLOOKUP(BH50,Table_Skills,4,0)=0,CK50&lt;1),"NA",CG50+CK50+CO50+CS50),"")</f>
        <v>0</v>
      </c>
      <c r="CD50" s="628"/>
      <c r="CE50" s="629"/>
      <c r="CF50" s="449" t="s">
        <v>79</v>
      </c>
      <c r="CG50" s="481">
        <f>IF(ISTEXT(BH50),VLOOKUP(BH50,Table_Skills,3,0),"")</f>
        <v>0</v>
      </c>
      <c r="CH50" s="482"/>
      <c r="CI50" s="482"/>
      <c r="CJ50" s="449" t="s">
        <v>80</v>
      </c>
      <c r="CK50" s="688"/>
      <c r="CL50" s="694"/>
      <c r="CM50" s="695"/>
      <c r="CN50" s="449" t="s">
        <v>80</v>
      </c>
      <c r="CO50" s="682">
        <f>IF(ISTEXT(BH50),VLOOKUP(BH50,Table_Skills,5,0)+VLOOKUP(BH50,Table_Skills,6,0)+IF(CK50&gt;0,VLOOKUP(BH50,Table_Skills,7,0),0),"")</f>
        <v>0</v>
      </c>
      <c r="CP50" s="682"/>
      <c r="CQ50" s="682"/>
      <c r="CR50" s="449" t="s">
        <v>80</v>
      </c>
      <c r="CS50" s="688"/>
      <c r="CT50" s="689"/>
      <c r="CU50" s="690"/>
      <c r="CV50" s="23"/>
      <c r="CX50" s="684"/>
      <c r="CY50" s="685"/>
      <c r="DC50" s="1026"/>
    </row>
    <row r="51" spans="1:107" ht="15.75" customHeight="1" thickBot="1">
      <c r="A51" s="2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637"/>
      <c r="BG51" s="637"/>
      <c r="BH51" s="584"/>
      <c r="BI51" s="584"/>
      <c r="BJ51" s="584"/>
      <c r="BK51" s="584"/>
      <c r="BL51" s="584"/>
      <c r="BM51" s="584"/>
      <c r="BN51" s="584"/>
      <c r="BO51" s="584"/>
      <c r="BP51" s="584"/>
      <c r="BQ51" s="584"/>
      <c r="BR51" s="584"/>
      <c r="BS51" s="584"/>
      <c r="BT51" s="584"/>
      <c r="BU51" s="584"/>
      <c r="BV51" s="584"/>
      <c r="BW51" s="584"/>
      <c r="BX51" s="634"/>
      <c r="BY51" s="634"/>
      <c r="BZ51" s="634"/>
      <c r="CA51" s="634"/>
      <c r="CB51" s="633"/>
      <c r="CC51" s="630"/>
      <c r="CD51" s="631"/>
      <c r="CE51" s="632"/>
      <c r="CF51" s="449"/>
      <c r="CG51" s="483"/>
      <c r="CH51" s="483"/>
      <c r="CI51" s="483"/>
      <c r="CJ51" s="449"/>
      <c r="CK51" s="696"/>
      <c r="CL51" s="697"/>
      <c r="CM51" s="698"/>
      <c r="CN51" s="449"/>
      <c r="CO51" s="683"/>
      <c r="CP51" s="683"/>
      <c r="CQ51" s="683"/>
      <c r="CR51" s="449"/>
      <c r="CS51" s="691"/>
      <c r="CT51" s="692"/>
      <c r="CU51" s="693"/>
      <c r="CV51" s="23"/>
      <c r="CX51" s="685"/>
      <c r="CY51" s="685"/>
      <c r="DC51" s="1026"/>
    </row>
    <row r="52" spans="1:107" ht="15.75" customHeight="1">
      <c r="A52" s="22"/>
      <c r="B52" s="741" t="s">
        <v>574</v>
      </c>
      <c r="C52" s="741"/>
      <c r="D52" s="741"/>
      <c r="E52" s="741"/>
      <c r="F52" s="741"/>
      <c r="G52" s="741"/>
      <c r="H52" s="741"/>
      <c r="I52" s="741"/>
      <c r="J52" s="741"/>
      <c r="K52" s="741"/>
      <c r="L52" s="741"/>
      <c r="M52" s="1"/>
      <c r="N52" s="717">
        <f>IF(ISTEXT(Race),VLOOKUP(Race,Table_Races,24,0),"")</f>
      </c>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718"/>
      <c r="AO52" s="718"/>
      <c r="AP52" s="718"/>
      <c r="AQ52" s="718"/>
      <c r="AR52" s="718"/>
      <c r="AS52" s="718"/>
      <c r="AT52" s="718"/>
      <c r="AU52" s="718"/>
      <c r="AV52" s="718"/>
      <c r="AW52" s="718"/>
      <c r="AX52" s="718"/>
      <c r="AY52" s="718"/>
      <c r="AZ52" s="718"/>
      <c r="BA52" s="718"/>
      <c r="BB52" s="718"/>
      <c r="BC52" s="719"/>
      <c r="BD52" s="1"/>
      <c r="BE52" s="1"/>
      <c r="BF52" s="637" t="str">
        <f>IF(VLOOKUP(BH52,Table_Skills,7,0),"Q","£")</f>
        <v>£</v>
      </c>
      <c r="BG52" s="637"/>
      <c r="BH52" s="583" t="s">
        <v>138</v>
      </c>
      <c r="BI52" s="583"/>
      <c r="BJ52" s="583"/>
      <c r="BK52" s="583"/>
      <c r="BL52" s="583"/>
      <c r="BM52" s="583"/>
      <c r="BN52" s="583"/>
      <c r="BO52" s="583"/>
      <c r="BP52" s="583"/>
      <c r="BQ52" s="583"/>
      <c r="BR52" s="583"/>
      <c r="BS52" s="583"/>
      <c r="BT52" s="583"/>
      <c r="BU52" s="583"/>
      <c r="BV52" s="583"/>
      <c r="BW52" s="583"/>
      <c r="BX52" s="634" t="str">
        <f>IF(ISTEXT(BH52),VLOOKUP(BH52,Table_Skills,2,0),"")</f>
        <v>Cha</v>
      </c>
      <c r="BY52" s="634"/>
      <c r="BZ52" s="634"/>
      <c r="CA52" s="634"/>
      <c r="CB52" s="633"/>
      <c r="CC52" s="627">
        <f>IF(ISTEXT(BH52),IF(AND(VLOOKUP(BH52,Table_Skills,4,0)=0,CK52&lt;1),"NA",CG52+CK52+CO52+CS52),"")</f>
        <v>0</v>
      </c>
      <c r="CD52" s="628"/>
      <c r="CE52" s="629"/>
      <c r="CF52" s="449" t="s">
        <v>79</v>
      </c>
      <c r="CG52" s="481">
        <f>IF(ISTEXT(BH52),VLOOKUP(BH52,Table_Skills,3,0),"")</f>
        <v>0</v>
      </c>
      <c r="CH52" s="482"/>
      <c r="CI52" s="482"/>
      <c r="CJ52" s="449" t="s">
        <v>80</v>
      </c>
      <c r="CK52" s="688"/>
      <c r="CL52" s="694"/>
      <c r="CM52" s="695"/>
      <c r="CN52" s="449" t="s">
        <v>80</v>
      </c>
      <c r="CO52" s="682">
        <f>IF(ISTEXT(BH52),VLOOKUP(BH52,Table_Skills,5,0)+VLOOKUP(BH52,Table_Skills,6,0)+IF(CK52&gt;0,VLOOKUP(BH52,Table_Skills,7,0),0),"")</f>
        <v>0</v>
      </c>
      <c r="CP52" s="682"/>
      <c r="CQ52" s="682"/>
      <c r="CR52" s="449" t="s">
        <v>80</v>
      </c>
      <c r="CS52" s="688"/>
      <c r="CT52" s="689"/>
      <c r="CU52" s="690"/>
      <c r="CV52" s="23"/>
      <c r="DC52" s="1026"/>
    </row>
    <row r="53" spans="1:107" ht="15.75" customHeight="1" thickBot="1">
      <c r="A53" s="22"/>
      <c r="B53" s="741"/>
      <c r="C53" s="741"/>
      <c r="D53" s="741"/>
      <c r="E53" s="741"/>
      <c r="F53" s="741"/>
      <c r="G53" s="741"/>
      <c r="H53" s="741"/>
      <c r="I53" s="741"/>
      <c r="J53" s="741"/>
      <c r="K53" s="741"/>
      <c r="L53" s="741"/>
      <c r="M53" s="1"/>
      <c r="N53" s="720"/>
      <c r="O53" s="721"/>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721"/>
      <c r="AM53" s="721"/>
      <c r="AN53" s="721"/>
      <c r="AO53" s="721"/>
      <c r="AP53" s="721"/>
      <c r="AQ53" s="721"/>
      <c r="AR53" s="721"/>
      <c r="AS53" s="721"/>
      <c r="AT53" s="721"/>
      <c r="AU53" s="721"/>
      <c r="AV53" s="721"/>
      <c r="AW53" s="721"/>
      <c r="AX53" s="721"/>
      <c r="AY53" s="721"/>
      <c r="AZ53" s="721"/>
      <c r="BA53" s="721"/>
      <c r="BB53" s="721"/>
      <c r="BC53" s="722"/>
      <c r="BD53" s="1"/>
      <c r="BE53" s="1"/>
      <c r="BF53" s="637"/>
      <c r="BG53" s="637"/>
      <c r="BH53" s="584"/>
      <c r="BI53" s="584"/>
      <c r="BJ53" s="584"/>
      <c r="BK53" s="584"/>
      <c r="BL53" s="584"/>
      <c r="BM53" s="584"/>
      <c r="BN53" s="584"/>
      <c r="BO53" s="584"/>
      <c r="BP53" s="584"/>
      <c r="BQ53" s="584"/>
      <c r="BR53" s="584"/>
      <c r="BS53" s="584"/>
      <c r="BT53" s="584"/>
      <c r="BU53" s="584"/>
      <c r="BV53" s="584"/>
      <c r="BW53" s="584"/>
      <c r="BX53" s="634"/>
      <c r="BY53" s="634"/>
      <c r="BZ53" s="634"/>
      <c r="CA53" s="634"/>
      <c r="CB53" s="633"/>
      <c r="CC53" s="630"/>
      <c r="CD53" s="631"/>
      <c r="CE53" s="632"/>
      <c r="CF53" s="449"/>
      <c r="CG53" s="483"/>
      <c r="CH53" s="483"/>
      <c r="CI53" s="483"/>
      <c r="CJ53" s="449"/>
      <c r="CK53" s="696"/>
      <c r="CL53" s="697"/>
      <c r="CM53" s="698"/>
      <c r="CN53" s="449"/>
      <c r="CO53" s="683"/>
      <c r="CP53" s="683"/>
      <c r="CQ53" s="683"/>
      <c r="CR53" s="449"/>
      <c r="CS53" s="691"/>
      <c r="CT53" s="692"/>
      <c r="CU53" s="693"/>
      <c r="CV53" s="23"/>
      <c r="CX53" s="686" t="s">
        <v>350</v>
      </c>
      <c r="CY53" s="687"/>
      <c r="DC53" s="1026"/>
    </row>
    <row r="54" spans="1:107" ht="15.75" customHeight="1" thickBot="1">
      <c r="A54" s="22"/>
      <c r="B54" s="742"/>
      <c r="C54" s="742"/>
      <c r="D54" s="742"/>
      <c r="E54" s="742"/>
      <c r="F54" s="742"/>
      <c r="G54" s="742"/>
      <c r="H54" s="742"/>
      <c r="I54" s="742"/>
      <c r="J54" s="742"/>
      <c r="K54" s="742"/>
      <c r="L54" s="742"/>
      <c r="M54" s="1"/>
      <c r="N54" s="723"/>
      <c r="O54" s="724"/>
      <c r="P54" s="724"/>
      <c r="Q54" s="724"/>
      <c r="R54" s="724"/>
      <c r="S54" s="724"/>
      <c r="T54" s="724"/>
      <c r="U54" s="724"/>
      <c r="V54" s="724"/>
      <c r="W54" s="724"/>
      <c r="X54" s="724"/>
      <c r="Y54" s="724"/>
      <c r="Z54" s="724"/>
      <c r="AA54" s="724"/>
      <c r="AB54" s="724"/>
      <c r="AC54" s="724"/>
      <c r="AD54" s="724"/>
      <c r="AE54" s="724"/>
      <c r="AF54" s="724"/>
      <c r="AG54" s="724"/>
      <c r="AH54" s="724"/>
      <c r="AI54" s="724"/>
      <c r="AJ54" s="724"/>
      <c r="AK54" s="724"/>
      <c r="AL54" s="724"/>
      <c r="AM54" s="724"/>
      <c r="AN54" s="724"/>
      <c r="AO54" s="724"/>
      <c r="AP54" s="724"/>
      <c r="AQ54" s="724"/>
      <c r="AR54" s="724"/>
      <c r="AS54" s="724"/>
      <c r="AT54" s="724"/>
      <c r="AU54" s="724"/>
      <c r="AV54" s="724"/>
      <c r="AW54" s="724"/>
      <c r="AX54" s="724"/>
      <c r="AY54" s="724"/>
      <c r="AZ54" s="724"/>
      <c r="BA54" s="724"/>
      <c r="BB54" s="724"/>
      <c r="BC54" s="725"/>
      <c r="BD54" s="1"/>
      <c r="BE54" s="1"/>
      <c r="BF54" s="637" t="str">
        <f>IF(VLOOKUP(BH54,Table_Skills,7,0),"Q","£")</f>
        <v>£</v>
      </c>
      <c r="BG54" s="637"/>
      <c r="BH54" s="583" t="s">
        <v>334</v>
      </c>
      <c r="BI54" s="583"/>
      <c r="BJ54" s="583"/>
      <c r="BK54" s="583"/>
      <c r="BL54" s="583"/>
      <c r="BM54" s="583"/>
      <c r="BN54" s="583"/>
      <c r="BO54" s="583"/>
      <c r="BP54" s="583"/>
      <c r="BQ54" s="583"/>
      <c r="BR54" s="583"/>
      <c r="BS54" s="583"/>
      <c r="BT54" s="583"/>
      <c r="BU54" s="583"/>
      <c r="BV54" s="583"/>
      <c r="BW54" s="583"/>
      <c r="BX54" s="634" t="str">
        <f>IF(ISTEXT(BH54),VLOOKUP(BH54,Table_Skills,2,0),"")</f>
        <v>Cha</v>
      </c>
      <c r="BY54" s="634"/>
      <c r="BZ54" s="634"/>
      <c r="CA54" s="634"/>
      <c r="CB54" s="633"/>
      <c r="CC54" s="627">
        <f>IF(ISTEXT(BH54),IF(AND(VLOOKUP(BH54,Table_Skills,4,0)=0,CK54&lt;1),"NA",CG54+CK54+CO54+CS54),"")</f>
        <v>0</v>
      </c>
      <c r="CD54" s="628"/>
      <c r="CE54" s="629"/>
      <c r="CF54" s="449" t="s">
        <v>79</v>
      </c>
      <c r="CG54" s="481">
        <f>IF(ISTEXT(BH54),VLOOKUP(BH54,Table_Skills,3,0),"")</f>
        <v>0</v>
      </c>
      <c r="CH54" s="482"/>
      <c r="CI54" s="482"/>
      <c r="CJ54" s="449" t="s">
        <v>80</v>
      </c>
      <c r="CK54" s="688"/>
      <c r="CL54" s="694"/>
      <c r="CM54" s="695"/>
      <c r="CN54" s="449" t="s">
        <v>80</v>
      </c>
      <c r="CO54" s="682">
        <f>IF(ISTEXT(BH54),VLOOKUP(BH54,Table_Skills,5,0)+VLOOKUP(BH54,Table_Skills,6,0)+IF(CK54&gt;0,VLOOKUP(BH54,Table_Skills,7,0),0),"")</f>
        <v>0</v>
      </c>
      <c r="CP54" s="682"/>
      <c r="CQ54" s="682"/>
      <c r="CR54" s="449" t="s">
        <v>80</v>
      </c>
      <c r="CS54" s="688"/>
      <c r="CT54" s="689"/>
      <c r="CU54" s="690"/>
      <c r="CV54" s="23"/>
      <c r="CX54" s="687"/>
      <c r="CY54" s="687"/>
      <c r="DC54" s="1026"/>
    </row>
    <row r="55" spans="1:107" ht="15.75" customHeight="1" thickBot="1">
      <c r="A55" s="22"/>
      <c r="BD55" s="1"/>
      <c r="BE55" s="1"/>
      <c r="BF55" s="637"/>
      <c r="BG55" s="637"/>
      <c r="BH55" s="584"/>
      <c r="BI55" s="584"/>
      <c r="BJ55" s="584"/>
      <c r="BK55" s="584"/>
      <c r="BL55" s="584"/>
      <c r="BM55" s="584"/>
      <c r="BN55" s="584"/>
      <c r="BO55" s="584"/>
      <c r="BP55" s="584"/>
      <c r="BQ55" s="584"/>
      <c r="BR55" s="584"/>
      <c r="BS55" s="584"/>
      <c r="BT55" s="584"/>
      <c r="BU55" s="584"/>
      <c r="BV55" s="584"/>
      <c r="BW55" s="584"/>
      <c r="BX55" s="634"/>
      <c r="BY55" s="634"/>
      <c r="BZ55" s="634"/>
      <c r="CA55" s="634"/>
      <c r="CB55" s="633"/>
      <c r="CC55" s="630"/>
      <c r="CD55" s="631"/>
      <c r="CE55" s="632"/>
      <c r="CF55" s="449"/>
      <c r="CG55" s="483"/>
      <c r="CH55" s="483"/>
      <c r="CI55" s="483"/>
      <c r="CJ55" s="449"/>
      <c r="CK55" s="696"/>
      <c r="CL55" s="697"/>
      <c r="CM55" s="698"/>
      <c r="CN55" s="449"/>
      <c r="CO55" s="683"/>
      <c r="CP55" s="683"/>
      <c r="CQ55" s="683"/>
      <c r="CR55" s="449"/>
      <c r="CS55" s="691"/>
      <c r="CT55" s="692"/>
      <c r="CU55" s="693"/>
      <c r="CV55" s="23"/>
      <c r="CX55" s="684" t="s">
        <v>379</v>
      </c>
      <c r="CY55" s="685"/>
      <c r="DC55" s="1026"/>
    </row>
    <row r="56" spans="1:107" ht="15.75" customHeight="1">
      <c r="A56" s="22"/>
      <c r="B56" s="555" t="s">
        <v>518</v>
      </c>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7"/>
      <c r="AG56" s="704" t="s">
        <v>519</v>
      </c>
      <c r="AH56" s="705"/>
      <c r="AI56" s="705"/>
      <c r="AJ56" s="705"/>
      <c r="AK56" s="705"/>
      <c r="AL56" s="705"/>
      <c r="AM56" s="706"/>
      <c r="AN56" s="546"/>
      <c r="AO56" s="547"/>
      <c r="AP56" s="547"/>
      <c r="AQ56" s="547"/>
      <c r="AR56" s="547"/>
      <c r="AS56" s="547"/>
      <c r="AT56" s="547"/>
      <c r="AU56" s="547"/>
      <c r="AV56" s="547"/>
      <c r="AW56" s="547"/>
      <c r="AX56" s="547"/>
      <c r="AY56" s="547"/>
      <c r="AZ56" s="547"/>
      <c r="BA56" s="547"/>
      <c r="BB56" s="547"/>
      <c r="BC56" s="548"/>
      <c r="BD56" s="1"/>
      <c r="BE56" s="1"/>
      <c r="BF56" s="637" t="str">
        <f>IF(VLOOKUP(BH56,Table_Skills,7,0),"Q","£")</f>
        <v>£</v>
      </c>
      <c r="BG56" s="637"/>
      <c r="BH56" s="583" t="s">
        <v>340</v>
      </c>
      <c r="BI56" s="583"/>
      <c r="BJ56" s="583"/>
      <c r="BK56" s="583"/>
      <c r="BL56" s="583"/>
      <c r="BM56" s="583"/>
      <c r="BN56" s="583"/>
      <c r="BO56" s="583"/>
      <c r="BP56" s="583"/>
      <c r="BQ56" s="583"/>
      <c r="BR56" s="583"/>
      <c r="BS56" s="583"/>
      <c r="BT56" s="583"/>
      <c r="BU56" s="583"/>
      <c r="BV56" s="583"/>
      <c r="BW56" s="583"/>
      <c r="BX56" s="634" t="str">
        <f>IF(ISTEXT(BH56),VLOOKUP(BH56,Table_Skills,2,0),"")</f>
        <v>Dex*</v>
      </c>
      <c r="BY56" s="634"/>
      <c r="BZ56" s="634"/>
      <c r="CA56" s="634"/>
      <c r="CB56" s="633"/>
      <c r="CC56" s="627">
        <f>IF(ISTEXT(BH56),IF(AND(VLOOKUP(BH56,Table_Skills,4,0)=0,CK56&lt;1),"NA",CG56+CK56+CO56+CS56),"")</f>
        <v>0</v>
      </c>
      <c r="CD56" s="628"/>
      <c r="CE56" s="629"/>
      <c r="CF56" s="449" t="s">
        <v>79</v>
      </c>
      <c r="CG56" s="481">
        <f>IF(ISTEXT(BH56),VLOOKUP(BH56,Table_Skills,3,0),"")</f>
        <v>0</v>
      </c>
      <c r="CH56" s="482"/>
      <c r="CI56" s="482"/>
      <c r="CJ56" s="449" t="s">
        <v>80</v>
      </c>
      <c r="CK56" s="688"/>
      <c r="CL56" s="694"/>
      <c r="CM56" s="695"/>
      <c r="CN56" s="449" t="s">
        <v>80</v>
      </c>
      <c r="CO56" s="682">
        <f>IF(ISTEXT(BH56),VLOOKUP(BH56,Table_Skills,5,0)+VLOOKUP(BH56,Table_Skills,6,0)+IF(CK56&gt;0,VLOOKUP(BH56,Table_Skills,7,0),0),"")</f>
        <v>0</v>
      </c>
      <c r="CP56" s="682"/>
      <c r="CQ56" s="682"/>
      <c r="CR56" s="449" t="s">
        <v>80</v>
      </c>
      <c r="CS56" s="688"/>
      <c r="CT56" s="689"/>
      <c r="CU56" s="690"/>
      <c r="CV56" s="23"/>
      <c r="CX56" s="685"/>
      <c r="CY56" s="685"/>
      <c r="DC56" s="1026"/>
    </row>
    <row r="57" spans="1:107" ht="15.75" customHeight="1" thickBot="1">
      <c r="A57" s="22"/>
      <c r="B57" s="558"/>
      <c r="C57" s="559"/>
      <c r="D57" s="559"/>
      <c r="E57" s="559"/>
      <c r="F57" s="559"/>
      <c r="G57" s="559"/>
      <c r="H57" s="559"/>
      <c r="I57" s="559"/>
      <c r="J57" s="559"/>
      <c r="K57" s="559"/>
      <c r="L57" s="559"/>
      <c r="M57" s="559"/>
      <c r="N57" s="559"/>
      <c r="O57" s="559"/>
      <c r="P57" s="559"/>
      <c r="Q57" s="559"/>
      <c r="R57" s="559"/>
      <c r="S57" s="559"/>
      <c r="T57" s="559"/>
      <c r="U57" s="559"/>
      <c r="V57" s="559"/>
      <c r="W57" s="559"/>
      <c r="X57" s="559"/>
      <c r="Y57" s="559"/>
      <c r="Z57" s="559"/>
      <c r="AA57" s="559"/>
      <c r="AB57" s="559"/>
      <c r="AC57" s="559"/>
      <c r="AD57" s="559"/>
      <c r="AE57" s="559"/>
      <c r="AF57" s="560"/>
      <c r="AG57" s="707"/>
      <c r="AH57" s="705"/>
      <c r="AI57" s="705"/>
      <c r="AJ57" s="705"/>
      <c r="AK57" s="705"/>
      <c r="AL57" s="705"/>
      <c r="AM57" s="706"/>
      <c r="AN57" s="549"/>
      <c r="AO57" s="550"/>
      <c r="AP57" s="550"/>
      <c r="AQ57" s="550"/>
      <c r="AR57" s="550"/>
      <c r="AS57" s="550"/>
      <c r="AT57" s="550"/>
      <c r="AU57" s="550"/>
      <c r="AV57" s="550"/>
      <c r="AW57" s="550"/>
      <c r="AX57" s="550"/>
      <c r="AY57" s="550"/>
      <c r="AZ57" s="550"/>
      <c r="BA57" s="550"/>
      <c r="BB57" s="550"/>
      <c r="BC57" s="551"/>
      <c r="BF57" s="637"/>
      <c r="BG57" s="637"/>
      <c r="BH57" s="584"/>
      <c r="BI57" s="584"/>
      <c r="BJ57" s="584"/>
      <c r="BK57" s="584"/>
      <c r="BL57" s="584"/>
      <c r="BM57" s="584"/>
      <c r="BN57" s="584"/>
      <c r="BO57" s="584"/>
      <c r="BP57" s="584"/>
      <c r="BQ57" s="584"/>
      <c r="BR57" s="584"/>
      <c r="BS57" s="584"/>
      <c r="BT57" s="584"/>
      <c r="BU57" s="584"/>
      <c r="BV57" s="584"/>
      <c r="BW57" s="584"/>
      <c r="BX57" s="634"/>
      <c r="BY57" s="634"/>
      <c r="BZ57" s="634"/>
      <c r="CA57" s="634"/>
      <c r="CB57" s="633"/>
      <c r="CC57" s="630"/>
      <c r="CD57" s="631"/>
      <c r="CE57" s="632"/>
      <c r="CF57" s="449"/>
      <c r="CG57" s="483"/>
      <c r="CH57" s="483"/>
      <c r="CI57" s="483"/>
      <c r="CJ57" s="449"/>
      <c r="CK57" s="696"/>
      <c r="CL57" s="697"/>
      <c r="CM57" s="698"/>
      <c r="CN57" s="449"/>
      <c r="CO57" s="683"/>
      <c r="CP57" s="683"/>
      <c r="CQ57" s="683"/>
      <c r="CR57" s="449"/>
      <c r="CS57" s="691"/>
      <c r="CT57" s="692"/>
      <c r="CU57" s="693"/>
      <c r="CV57" s="23"/>
      <c r="CX57" s="684"/>
      <c r="CY57" s="685"/>
      <c r="DC57" s="1026"/>
    </row>
    <row r="58" spans="1:107" ht="15.75" customHeight="1" thickBot="1">
      <c r="A58" s="22"/>
      <c r="M58" s="1"/>
      <c r="AM58" s="1"/>
      <c r="AN58" s="549"/>
      <c r="AO58" s="550"/>
      <c r="AP58" s="550"/>
      <c r="AQ58" s="550"/>
      <c r="AR58" s="550"/>
      <c r="AS58" s="550"/>
      <c r="AT58" s="550"/>
      <c r="AU58" s="550"/>
      <c r="AV58" s="550"/>
      <c r="AW58" s="550"/>
      <c r="AX58" s="550"/>
      <c r="AY58" s="550"/>
      <c r="AZ58" s="550"/>
      <c r="BA58" s="550"/>
      <c r="BB58" s="550"/>
      <c r="BC58" s="551"/>
      <c r="BF58" s="637" t="str">
        <f>IF(VLOOKUP(BH58,Table_Skills,7,0),"Q","£")</f>
        <v>£</v>
      </c>
      <c r="BG58" s="637"/>
      <c r="BH58" s="583" t="s">
        <v>341</v>
      </c>
      <c r="BI58" s="583"/>
      <c r="BJ58" s="583"/>
      <c r="BK58" s="583"/>
      <c r="BL58" s="583"/>
      <c r="BM58" s="583"/>
      <c r="BN58" s="583"/>
      <c r="BO58" s="583"/>
      <c r="BP58" s="583"/>
      <c r="BQ58" s="583"/>
      <c r="BR58" s="583"/>
      <c r="BS58" s="583"/>
      <c r="BT58" s="583"/>
      <c r="BU58" s="583"/>
      <c r="BV58" s="583"/>
      <c r="BW58" s="583"/>
      <c r="BX58" s="634" t="str">
        <f>IF(ISTEXT(BH58),VLOOKUP(BH58,Table_Skills,2,0),"")</f>
        <v>Dex*</v>
      </c>
      <c r="BY58" s="634"/>
      <c r="BZ58" s="634"/>
      <c r="CA58" s="634"/>
      <c r="CB58" s="633"/>
      <c r="CC58" s="627">
        <f>IF(ISTEXT(BH58),IF(AND(VLOOKUP(BH58,Table_Skills,4,0)=0,CK58&lt;1),"NA",CG58+CK58+CO58+CS58),"")</f>
        <v>0</v>
      </c>
      <c r="CD58" s="628"/>
      <c r="CE58" s="629"/>
      <c r="CF58" s="449" t="s">
        <v>79</v>
      </c>
      <c r="CG58" s="481">
        <f>IF(ISTEXT(BH58),VLOOKUP(BH58,Table_Skills,3,0),"")</f>
        <v>0</v>
      </c>
      <c r="CH58" s="482"/>
      <c r="CI58" s="482"/>
      <c r="CJ58" s="449" t="s">
        <v>80</v>
      </c>
      <c r="CK58" s="688"/>
      <c r="CL58" s="694"/>
      <c r="CM58" s="695"/>
      <c r="CN58" s="449" t="s">
        <v>80</v>
      </c>
      <c r="CO58" s="682">
        <f>IF(ISTEXT(BH58),VLOOKUP(BH58,Table_Skills,5,0)+VLOOKUP(BH58,Table_Skills,6,0)+IF(CK58&gt;0,VLOOKUP(BH58,Table_Skills,7,0),0),"")</f>
        <v>0</v>
      </c>
      <c r="CP58" s="682"/>
      <c r="CQ58" s="682"/>
      <c r="CR58" s="449" t="s">
        <v>80</v>
      </c>
      <c r="CS58" s="688"/>
      <c r="CT58" s="689"/>
      <c r="CU58" s="690"/>
      <c r="CV58" s="23"/>
      <c r="CX58" s="685"/>
      <c r="CY58" s="685"/>
      <c r="DC58" s="1026"/>
    </row>
    <row r="59" spans="1:107" ht="15.75" customHeight="1" thickBot="1">
      <c r="A59" s="22"/>
      <c r="B59" s="544" t="s">
        <v>286</v>
      </c>
      <c r="C59" s="544"/>
      <c r="D59" s="544"/>
      <c r="E59" s="544"/>
      <c r="F59" s="544"/>
      <c r="G59" s="544"/>
      <c r="H59" s="544"/>
      <c r="I59" s="544"/>
      <c r="J59" s="544"/>
      <c r="K59" s="544"/>
      <c r="L59" s="544"/>
      <c r="N59" s="915">
        <f>S59+X59+AC59+AH59</f>
        <v>0</v>
      </c>
      <c r="O59" s="916"/>
      <c r="P59" s="916"/>
      <c r="Q59" s="917"/>
      <c r="R59" s="607" t="s">
        <v>150</v>
      </c>
      <c r="S59" s="561">
        <f>BAB</f>
        <v>0</v>
      </c>
      <c r="T59" s="562"/>
      <c r="U59" s="562"/>
      <c r="V59" s="563"/>
      <c r="W59" s="607" t="s">
        <v>151</v>
      </c>
      <c r="X59" s="561">
        <f>IF(ISTEXT(Race),VLOOKUP(Size,Table_Size,4,0),0)</f>
        <v>0</v>
      </c>
      <c r="Y59" s="562"/>
      <c r="Z59" s="562"/>
      <c r="AA59" s="563"/>
      <c r="AB59" s="607" t="s">
        <v>152</v>
      </c>
      <c r="AC59" s="561">
        <f>IF(ISTEXT(Race),VLOOKUP(Size,Table_Size,4,0),0)</f>
        <v>0</v>
      </c>
      <c r="AD59" s="562"/>
      <c r="AE59" s="562"/>
      <c r="AF59" s="563"/>
      <c r="AG59" s="607" t="s">
        <v>153</v>
      </c>
      <c r="AH59" s="570">
        <v>0</v>
      </c>
      <c r="AI59" s="571"/>
      <c r="AJ59" s="571"/>
      <c r="AK59" s="572"/>
      <c r="AM59" s="1"/>
      <c r="AN59" s="549"/>
      <c r="AO59" s="550"/>
      <c r="AP59" s="550"/>
      <c r="AQ59" s="550"/>
      <c r="AR59" s="550"/>
      <c r="AS59" s="550"/>
      <c r="AT59" s="550"/>
      <c r="AU59" s="550"/>
      <c r="AV59" s="550"/>
      <c r="AW59" s="550"/>
      <c r="AX59" s="550"/>
      <c r="AY59" s="550"/>
      <c r="AZ59" s="550"/>
      <c r="BA59" s="550"/>
      <c r="BB59" s="550"/>
      <c r="BC59" s="551"/>
      <c r="BD59" s="1"/>
      <c r="BF59" s="637"/>
      <c r="BG59" s="637"/>
      <c r="BH59" s="584"/>
      <c r="BI59" s="584"/>
      <c r="BJ59" s="584"/>
      <c r="BK59" s="584"/>
      <c r="BL59" s="584"/>
      <c r="BM59" s="584"/>
      <c r="BN59" s="584"/>
      <c r="BO59" s="584"/>
      <c r="BP59" s="584"/>
      <c r="BQ59" s="584"/>
      <c r="BR59" s="584"/>
      <c r="BS59" s="584"/>
      <c r="BT59" s="584"/>
      <c r="BU59" s="584"/>
      <c r="BV59" s="584"/>
      <c r="BW59" s="584"/>
      <c r="BX59" s="634"/>
      <c r="BY59" s="634"/>
      <c r="BZ59" s="634"/>
      <c r="CA59" s="634"/>
      <c r="CB59" s="633"/>
      <c r="CC59" s="630"/>
      <c r="CD59" s="631"/>
      <c r="CE59" s="632"/>
      <c r="CF59" s="449"/>
      <c r="CG59" s="483"/>
      <c r="CH59" s="483"/>
      <c r="CI59" s="483"/>
      <c r="CJ59" s="449"/>
      <c r="CK59" s="696"/>
      <c r="CL59" s="697"/>
      <c r="CM59" s="698"/>
      <c r="CN59" s="449"/>
      <c r="CO59" s="683"/>
      <c r="CP59" s="683"/>
      <c r="CQ59" s="683"/>
      <c r="CR59" s="449"/>
      <c r="CS59" s="691"/>
      <c r="CT59" s="692"/>
      <c r="CU59" s="693"/>
      <c r="CV59" s="23"/>
      <c r="CX59" s="684"/>
      <c r="CY59" s="685"/>
      <c r="DC59" s="1026"/>
    </row>
    <row r="60" spans="1:107" ht="15.75" customHeight="1" thickBot="1">
      <c r="A60" s="22"/>
      <c r="B60" s="544"/>
      <c r="C60" s="544"/>
      <c r="D60" s="544"/>
      <c r="E60" s="544"/>
      <c r="F60" s="544"/>
      <c r="G60" s="544"/>
      <c r="H60" s="544"/>
      <c r="I60" s="544"/>
      <c r="J60" s="544"/>
      <c r="K60" s="544"/>
      <c r="L60" s="544"/>
      <c r="N60" s="918"/>
      <c r="O60" s="746"/>
      <c r="P60" s="746"/>
      <c r="Q60" s="919"/>
      <c r="R60" s="607"/>
      <c r="S60" s="564"/>
      <c r="T60" s="565"/>
      <c r="U60" s="565"/>
      <c r="V60" s="566"/>
      <c r="W60" s="607"/>
      <c r="X60" s="564"/>
      <c r="Y60" s="565"/>
      <c r="Z60" s="565"/>
      <c r="AA60" s="566"/>
      <c r="AB60" s="607"/>
      <c r="AC60" s="564"/>
      <c r="AD60" s="565"/>
      <c r="AE60" s="565"/>
      <c r="AF60" s="566"/>
      <c r="AG60" s="607"/>
      <c r="AH60" s="573"/>
      <c r="AI60" s="574"/>
      <c r="AJ60" s="574"/>
      <c r="AK60" s="575"/>
      <c r="AM60" s="1"/>
      <c r="AN60" s="549"/>
      <c r="AO60" s="550"/>
      <c r="AP60" s="550"/>
      <c r="AQ60" s="550"/>
      <c r="AR60" s="550"/>
      <c r="AS60" s="550"/>
      <c r="AT60" s="550"/>
      <c r="AU60" s="550"/>
      <c r="AV60" s="550"/>
      <c r="AW60" s="550"/>
      <c r="AX60" s="550"/>
      <c r="AY60" s="550"/>
      <c r="AZ60" s="550"/>
      <c r="BA60" s="550"/>
      <c r="BB60" s="550"/>
      <c r="BC60" s="551"/>
      <c r="BD60" s="1"/>
      <c r="BE60" s="1"/>
      <c r="BF60" s="637" t="str">
        <f>IF(VLOOKUP(BH60,Table_Skills,7,0),"Q","£")</f>
        <v>£</v>
      </c>
      <c r="BG60" s="637"/>
      <c r="BH60" s="583" t="s">
        <v>154</v>
      </c>
      <c r="BI60" s="583"/>
      <c r="BJ60" s="583"/>
      <c r="BK60" s="583"/>
      <c r="BL60" s="583"/>
      <c r="BM60" s="583"/>
      <c r="BN60" s="583"/>
      <c r="BO60" s="583"/>
      <c r="BP60" s="583"/>
      <c r="BQ60" s="583"/>
      <c r="BR60" s="583"/>
      <c r="BS60" s="583"/>
      <c r="BT60" s="583"/>
      <c r="BU60" s="583"/>
      <c r="BV60" s="583"/>
      <c r="BW60" s="583"/>
      <c r="BX60" s="634" t="str">
        <f>IF(ISTEXT(BH60),VLOOKUP(BH60,Table_Skills,2,0),"")</f>
        <v>Wis</v>
      </c>
      <c r="BY60" s="634"/>
      <c r="BZ60" s="634"/>
      <c r="CA60" s="634"/>
      <c r="CB60" s="633"/>
      <c r="CC60" s="627">
        <f>IF(ISTEXT(BH60),IF(AND(VLOOKUP(BH60,Table_Skills,4,0)=0,CK60&lt;1),"NA",CG60+CK60+CO60+CS60),"")</f>
        <v>0</v>
      </c>
      <c r="CD60" s="628"/>
      <c r="CE60" s="629"/>
      <c r="CF60" s="449" t="s">
        <v>79</v>
      </c>
      <c r="CG60" s="481">
        <f>IF(ISTEXT(BH60),VLOOKUP(BH60,Table_Skills,3,0),"")</f>
        <v>0</v>
      </c>
      <c r="CH60" s="482"/>
      <c r="CI60" s="482"/>
      <c r="CJ60" s="449" t="s">
        <v>80</v>
      </c>
      <c r="CK60" s="688"/>
      <c r="CL60" s="694"/>
      <c r="CM60" s="695"/>
      <c r="CN60" s="449" t="s">
        <v>80</v>
      </c>
      <c r="CO60" s="682">
        <f>IF(ISTEXT(BH60),VLOOKUP(BH60,Table_Skills,5,0)+VLOOKUP(BH60,Table_Skills,6,0)+IF(CK60&gt;0,VLOOKUP(BH60,Table_Skills,7,0),0),"")</f>
        <v>0</v>
      </c>
      <c r="CP60" s="682"/>
      <c r="CQ60" s="682"/>
      <c r="CR60" s="449" t="s">
        <v>80</v>
      </c>
      <c r="CS60" s="688"/>
      <c r="CT60" s="689"/>
      <c r="CU60" s="690"/>
      <c r="CV60" s="23"/>
      <c r="CX60" s="685"/>
      <c r="CY60" s="685"/>
      <c r="DC60" s="1026"/>
    </row>
    <row r="61" spans="1:107" ht="15.75" customHeight="1" thickBot="1">
      <c r="A61" s="22"/>
      <c r="B61" s="545" t="s">
        <v>112</v>
      </c>
      <c r="C61" s="545"/>
      <c r="D61" s="545"/>
      <c r="E61" s="545"/>
      <c r="F61" s="545"/>
      <c r="G61" s="545"/>
      <c r="H61" s="545"/>
      <c r="I61" s="545"/>
      <c r="J61" s="545"/>
      <c r="K61" s="545"/>
      <c r="L61" s="545"/>
      <c r="N61" s="920"/>
      <c r="O61" s="921"/>
      <c r="P61" s="921"/>
      <c r="Q61" s="922"/>
      <c r="R61" s="607"/>
      <c r="S61" s="567"/>
      <c r="T61" s="568"/>
      <c r="U61" s="568"/>
      <c r="V61" s="569"/>
      <c r="W61" s="607"/>
      <c r="X61" s="567"/>
      <c r="Y61" s="568"/>
      <c r="Z61" s="568"/>
      <c r="AA61" s="569"/>
      <c r="AB61" s="607"/>
      <c r="AC61" s="567"/>
      <c r="AD61" s="568"/>
      <c r="AE61" s="568"/>
      <c r="AF61" s="569"/>
      <c r="AG61" s="607"/>
      <c r="AH61" s="576"/>
      <c r="AI61" s="577"/>
      <c r="AJ61" s="577"/>
      <c r="AK61" s="578"/>
      <c r="AN61" s="552"/>
      <c r="AO61" s="553"/>
      <c r="AP61" s="553"/>
      <c r="AQ61" s="553"/>
      <c r="AR61" s="553"/>
      <c r="AS61" s="553"/>
      <c r="AT61" s="553"/>
      <c r="AU61" s="553"/>
      <c r="AV61" s="553"/>
      <c r="AW61" s="553"/>
      <c r="AX61" s="553"/>
      <c r="AY61" s="553"/>
      <c r="AZ61" s="553"/>
      <c r="BA61" s="553"/>
      <c r="BB61" s="553"/>
      <c r="BC61" s="554"/>
      <c r="BD61" s="1"/>
      <c r="BE61" s="1"/>
      <c r="BF61" s="637"/>
      <c r="BG61" s="637"/>
      <c r="BH61" s="584"/>
      <c r="BI61" s="584"/>
      <c r="BJ61" s="584"/>
      <c r="BK61" s="584"/>
      <c r="BL61" s="584"/>
      <c r="BM61" s="584"/>
      <c r="BN61" s="584"/>
      <c r="BO61" s="584"/>
      <c r="BP61" s="584"/>
      <c r="BQ61" s="584"/>
      <c r="BR61" s="584"/>
      <c r="BS61" s="584"/>
      <c r="BT61" s="584"/>
      <c r="BU61" s="584"/>
      <c r="BV61" s="584"/>
      <c r="BW61" s="584"/>
      <c r="BX61" s="634"/>
      <c r="BY61" s="634"/>
      <c r="BZ61" s="634"/>
      <c r="CA61" s="634"/>
      <c r="CB61" s="633"/>
      <c r="CC61" s="630"/>
      <c r="CD61" s="631"/>
      <c r="CE61" s="632"/>
      <c r="CF61" s="449"/>
      <c r="CG61" s="483"/>
      <c r="CH61" s="483"/>
      <c r="CI61" s="483"/>
      <c r="CJ61" s="449"/>
      <c r="CK61" s="696"/>
      <c r="CL61" s="697"/>
      <c r="CM61" s="698"/>
      <c r="CN61" s="449"/>
      <c r="CO61" s="683"/>
      <c r="CP61" s="683"/>
      <c r="CQ61" s="683"/>
      <c r="CR61" s="449"/>
      <c r="CS61" s="691"/>
      <c r="CT61" s="692"/>
      <c r="CU61" s="693"/>
      <c r="CV61" s="23"/>
      <c r="DC61" s="1026"/>
    </row>
    <row r="62" spans="1:107" ht="15.75" customHeight="1" thickBot="1">
      <c r="A62" s="22"/>
      <c r="M62" s="1"/>
      <c r="N62" s="538" t="s">
        <v>156</v>
      </c>
      <c r="O62" s="539"/>
      <c r="P62" s="539"/>
      <c r="Q62" s="539"/>
      <c r="R62" s="252"/>
      <c r="S62" s="540" t="s">
        <v>256</v>
      </c>
      <c r="T62" s="541"/>
      <c r="U62" s="541"/>
      <c r="V62" s="541"/>
      <c r="W62" s="253"/>
      <c r="X62" s="540" t="s">
        <v>262</v>
      </c>
      <c r="Y62" s="541"/>
      <c r="Z62" s="541"/>
      <c r="AA62" s="541"/>
      <c r="AB62" s="253"/>
      <c r="AC62" s="540" t="s">
        <v>511</v>
      </c>
      <c r="AD62" s="541"/>
      <c r="AE62" s="541"/>
      <c r="AF62" s="541"/>
      <c r="AG62" s="253"/>
      <c r="AH62" s="540" t="s">
        <v>517</v>
      </c>
      <c r="AI62" s="541"/>
      <c r="AJ62" s="541"/>
      <c r="AK62" s="541"/>
      <c r="AL62" s="253"/>
      <c r="AM62" s="254"/>
      <c r="AN62" s="1"/>
      <c r="AT62" s="1"/>
      <c r="AY62" s="1"/>
      <c r="AZ62" s="1"/>
      <c r="BA62" s="1"/>
      <c r="BB62" s="1"/>
      <c r="BC62" s="1"/>
      <c r="BD62" s="1"/>
      <c r="BE62" s="1"/>
      <c r="BF62" s="637" t="str">
        <f>IF(VLOOKUP(BH62,Table_Skills,7,0),"Q","£")</f>
        <v>£</v>
      </c>
      <c r="BG62" s="637"/>
      <c r="BH62" s="583" t="s">
        <v>288</v>
      </c>
      <c r="BI62" s="583"/>
      <c r="BJ62" s="583"/>
      <c r="BK62" s="583"/>
      <c r="BL62" s="583"/>
      <c r="BM62" s="583"/>
      <c r="BN62" s="583"/>
      <c r="BO62" s="583"/>
      <c r="BP62" s="583"/>
      <c r="BQ62" s="583"/>
      <c r="BR62" s="583"/>
      <c r="BS62" s="583"/>
      <c r="BT62" s="583"/>
      <c r="BU62" s="583"/>
      <c r="BV62" s="583"/>
      <c r="BW62" s="583"/>
      <c r="BX62" s="634" t="str">
        <f>IF(ISTEXT(BH62),VLOOKUP(BH62,Table_Skills,2,0),"")</f>
        <v>Cha</v>
      </c>
      <c r="BY62" s="634"/>
      <c r="BZ62" s="634"/>
      <c r="CA62" s="634"/>
      <c r="CB62" s="633"/>
      <c r="CC62" s="627">
        <f>IF(ISTEXT(BH62),IF(AND(VLOOKUP(BH62,Table_Skills,4,0)=0,CK62&lt;1),"NA",CG62+CK62+CO62+CS62),"")</f>
        <v>0</v>
      </c>
      <c r="CD62" s="628"/>
      <c r="CE62" s="629"/>
      <c r="CF62" s="449" t="s">
        <v>79</v>
      </c>
      <c r="CG62" s="481">
        <f>IF(ISTEXT(BH62),VLOOKUP(BH62,Table_Skills,3,0),"")</f>
        <v>0</v>
      </c>
      <c r="CH62" s="482"/>
      <c r="CI62" s="482"/>
      <c r="CJ62" s="449" t="s">
        <v>80</v>
      </c>
      <c r="CK62" s="688"/>
      <c r="CL62" s="694"/>
      <c r="CM62" s="695"/>
      <c r="CN62" s="449" t="s">
        <v>80</v>
      </c>
      <c r="CO62" s="682">
        <f>IF(ISTEXT(BH62),VLOOKUP(BH62,Table_Skills,5,0)+VLOOKUP(BH62,Table_Skills,6,0)+IF(CK62&gt;0,VLOOKUP(BH62,Table_Skills,7,0),0),"")</f>
        <v>0</v>
      </c>
      <c r="CP62" s="682"/>
      <c r="CQ62" s="682"/>
      <c r="CR62" s="449" t="s">
        <v>80</v>
      </c>
      <c r="CS62" s="688"/>
      <c r="CT62" s="689"/>
      <c r="CU62" s="690"/>
      <c r="CV62" s="23"/>
      <c r="DC62" s="1026"/>
    </row>
    <row r="63" spans="1:107" ht="15.75" customHeight="1" thickBot="1">
      <c r="A63" s="22"/>
      <c r="B63" s="544" t="s">
        <v>506</v>
      </c>
      <c r="C63" s="544"/>
      <c r="D63" s="544"/>
      <c r="E63" s="544"/>
      <c r="F63" s="544"/>
      <c r="G63" s="544"/>
      <c r="H63" s="544"/>
      <c r="I63" s="544"/>
      <c r="J63" s="544"/>
      <c r="K63" s="544"/>
      <c r="L63" s="544"/>
      <c r="M63" s="1"/>
      <c r="N63" s="746">
        <f>10+V63+AA63+AF63+AK63+AP63+AU63+AZ63</f>
        <v>10</v>
      </c>
      <c r="O63" s="746"/>
      <c r="P63" s="746"/>
      <c r="Q63" s="746"/>
      <c r="R63" s="607" t="s">
        <v>79</v>
      </c>
      <c r="S63" s="455">
        <v>10</v>
      </c>
      <c r="T63" s="455"/>
      <c r="U63" s="579" t="s">
        <v>80</v>
      </c>
      <c r="V63" s="708">
        <f>BAB</f>
        <v>0</v>
      </c>
      <c r="W63" s="709"/>
      <c r="X63" s="709"/>
      <c r="Y63" s="710"/>
      <c r="Z63" s="607" t="s">
        <v>80</v>
      </c>
      <c r="AA63" s="708">
        <f>Str_Mod_Current</f>
        <v>0</v>
      </c>
      <c r="AB63" s="709"/>
      <c r="AC63" s="709"/>
      <c r="AD63" s="710"/>
      <c r="AE63" s="607" t="s">
        <v>80</v>
      </c>
      <c r="AF63" s="708">
        <f>Dex_Mod_Current</f>
        <v>0</v>
      </c>
      <c r="AG63" s="709"/>
      <c r="AH63" s="709"/>
      <c r="AI63" s="710"/>
      <c r="AJ63" s="607" t="s">
        <v>80</v>
      </c>
      <c r="AK63" s="708">
        <f>IF(ISTEXT(Race),VLOOKUP(Size,Table_Size,4,0),0)</f>
        <v>0</v>
      </c>
      <c r="AL63" s="709"/>
      <c r="AM63" s="709"/>
      <c r="AN63" s="710"/>
      <c r="AO63" s="607" t="s">
        <v>80</v>
      </c>
      <c r="AP63" s="933">
        <f>AC_Dodge</f>
        <v>0</v>
      </c>
      <c r="AQ63" s="934"/>
      <c r="AR63" s="934"/>
      <c r="AS63" s="935"/>
      <c r="AT63" s="607" t="s">
        <v>80</v>
      </c>
      <c r="AU63" s="933">
        <f>AC_Deflect</f>
        <v>0</v>
      </c>
      <c r="AV63" s="934"/>
      <c r="AW63" s="934"/>
      <c r="AX63" s="935"/>
      <c r="AY63" s="607" t="s">
        <v>80</v>
      </c>
      <c r="AZ63" s="956">
        <v>0</v>
      </c>
      <c r="BA63" s="957"/>
      <c r="BB63" s="957"/>
      <c r="BC63" s="958"/>
      <c r="BD63" s="1"/>
      <c r="BE63" s="1"/>
      <c r="BF63" s="637"/>
      <c r="BG63" s="637"/>
      <c r="BH63" s="584"/>
      <c r="BI63" s="584"/>
      <c r="BJ63" s="584"/>
      <c r="BK63" s="584"/>
      <c r="BL63" s="584"/>
      <c r="BM63" s="584"/>
      <c r="BN63" s="584"/>
      <c r="BO63" s="584"/>
      <c r="BP63" s="584"/>
      <c r="BQ63" s="584"/>
      <c r="BR63" s="584"/>
      <c r="BS63" s="584"/>
      <c r="BT63" s="584"/>
      <c r="BU63" s="584"/>
      <c r="BV63" s="584"/>
      <c r="BW63" s="584"/>
      <c r="BX63" s="634"/>
      <c r="BY63" s="634"/>
      <c r="BZ63" s="634"/>
      <c r="CA63" s="634"/>
      <c r="CB63" s="633"/>
      <c r="CC63" s="630"/>
      <c r="CD63" s="631"/>
      <c r="CE63" s="632"/>
      <c r="CF63" s="449"/>
      <c r="CG63" s="483"/>
      <c r="CH63" s="483"/>
      <c r="CI63" s="483"/>
      <c r="CJ63" s="449"/>
      <c r="CK63" s="696"/>
      <c r="CL63" s="697"/>
      <c r="CM63" s="698"/>
      <c r="CN63" s="449"/>
      <c r="CO63" s="683"/>
      <c r="CP63" s="683"/>
      <c r="CQ63" s="683"/>
      <c r="CR63" s="449"/>
      <c r="CS63" s="691"/>
      <c r="CT63" s="692"/>
      <c r="CU63" s="693"/>
      <c r="CV63" s="23"/>
      <c r="DC63" s="1026"/>
    </row>
    <row r="64" spans="1:107" ht="15.75" customHeight="1" thickBot="1">
      <c r="A64" s="22"/>
      <c r="B64" s="544"/>
      <c r="C64" s="544"/>
      <c r="D64" s="544"/>
      <c r="E64" s="544"/>
      <c r="F64" s="544"/>
      <c r="G64" s="544"/>
      <c r="H64" s="544"/>
      <c r="I64" s="544"/>
      <c r="J64" s="544"/>
      <c r="K64" s="544"/>
      <c r="L64" s="544"/>
      <c r="N64" s="746"/>
      <c r="O64" s="746"/>
      <c r="P64" s="746"/>
      <c r="Q64" s="746"/>
      <c r="R64" s="607"/>
      <c r="S64" s="455"/>
      <c r="T64" s="455"/>
      <c r="U64" s="579"/>
      <c r="V64" s="711"/>
      <c r="W64" s="712"/>
      <c r="X64" s="712"/>
      <c r="Y64" s="713"/>
      <c r="Z64" s="607"/>
      <c r="AA64" s="711"/>
      <c r="AB64" s="712"/>
      <c r="AC64" s="712"/>
      <c r="AD64" s="713"/>
      <c r="AE64" s="607"/>
      <c r="AF64" s="711"/>
      <c r="AG64" s="712"/>
      <c r="AH64" s="712"/>
      <c r="AI64" s="713"/>
      <c r="AJ64" s="607"/>
      <c r="AK64" s="711"/>
      <c r="AL64" s="712"/>
      <c r="AM64" s="712"/>
      <c r="AN64" s="713"/>
      <c r="AO64" s="607"/>
      <c r="AP64" s="936"/>
      <c r="AQ64" s="937"/>
      <c r="AR64" s="937"/>
      <c r="AS64" s="938"/>
      <c r="AT64" s="607"/>
      <c r="AU64" s="936"/>
      <c r="AV64" s="937"/>
      <c r="AW64" s="937"/>
      <c r="AX64" s="938"/>
      <c r="AY64" s="607"/>
      <c r="AZ64" s="959"/>
      <c r="BA64" s="960"/>
      <c r="BB64" s="960"/>
      <c r="BC64" s="961"/>
      <c r="BD64" s="1"/>
      <c r="BE64" s="1"/>
      <c r="BF64" s="637" t="str">
        <f>IF(VLOOKUP(BH64,Table_Skills,7,0),"Q","£")</f>
        <v>£</v>
      </c>
      <c r="BG64" s="637"/>
      <c r="BH64" s="583" t="s">
        <v>290</v>
      </c>
      <c r="BI64" s="583"/>
      <c r="BJ64" s="583"/>
      <c r="BK64" s="583"/>
      <c r="BL64" s="583"/>
      <c r="BM64" s="583"/>
      <c r="BN64" s="583"/>
      <c r="BO64" s="583"/>
      <c r="BP64" s="583"/>
      <c r="BQ64" s="583"/>
      <c r="BR64" s="583"/>
      <c r="BS64" s="583"/>
      <c r="BT64" s="583"/>
      <c r="BU64" s="583"/>
      <c r="BV64" s="583"/>
      <c r="BW64" s="583"/>
      <c r="BX64" s="634" t="str">
        <f>IF(ISTEXT(BH64),VLOOKUP(BH64,Table_Skills,2,0),"")</f>
        <v>Wis</v>
      </c>
      <c r="BY64" s="634"/>
      <c r="BZ64" s="634"/>
      <c r="CA64" s="634"/>
      <c r="CB64" s="633"/>
      <c r="CC64" s="627">
        <f>IF(ISTEXT(BH64),IF(AND(VLOOKUP(BH64,Table_Skills,4,0)=0,CK64&lt;1),"NA",CG64+CK64+CO64+CS64),"")</f>
        <v>0</v>
      </c>
      <c r="CD64" s="628"/>
      <c r="CE64" s="629"/>
      <c r="CF64" s="449" t="s">
        <v>79</v>
      </c>
      <c r="CG64" s="481">
        <f>IF(ISTEXT(BH64),VLOOKUP(BH64,Table_Skills,3,0),"")</f>
        <v>0</v>
      </c>
      <c r="CH64" s="482"/>
      <c r="CI64" s="482"/>
      <c r="CJ64" s="449" t="s">
        <v>80</v>
      </c>
      <c r="CK64" s="688"/>
      <c r="CL64" s="694"/>
      <c r="CM64" s="695"/>
      <c r="CN64" s="449" t="s">
        <v>80</v>
      </c>
      <c r="CO64" s="682">
        <f>IF(ISTEXT(BH64),VLOOKUP(BH64,Table_Skills,5,0)+VLOOKUP(BH64,Table_Skills,6,0)+IF(CK64&gt;0,VLOOKUP(BH64,Table_Skills,7,0),0),"")</f>
        <v>0</v>
      </c>
      <c r="CP64" s="682"/>
      <c r="CQ64" s="682"/>
      <c r="CR64" s="449" t="s">
        <v>80</v>
      </c>
      <c r="CS64" s="688"/>
      <c r="CT64" s="689"/>
      <c r="CU64" s="690"/>
      <c r="CV64" s="23"/>
      <c r="DC64" s="1026"/>
    </row>
    <row r="65" spans="1:107" ht="15.75" customHeight="1" thickBot="1">
      <c r="A65" s="22"/>
      <c r="B65" s="545" t="s">
        <v>507</v>
      </c>
      <c r="C65" s="545"/>
      <c r="D65" s="545"/>
      <c r="E65" s="545"/>
      <c r="F65" s="545"/>
      <c r="G65" s="545"/>
      <c r="H65" s="545"/>
      <c r="I65" s="545"/>
      <c r="J65" s="545"/>
      <c r="K65" s="545"/>
      <c r="L65" s="545"/>
      <c r="N65" s="746"/>
      <c r="O65" s="746"/>
      <c r="P65" s="746"/>
      <c r="Q65" s="746"/>
      <c r="R65" s="607"/>
      <c r="S65" s="455"/>
      <c r="T65" s="455"/>
      <c r="U65" s="579"/>
      <c r="V65" s="714"/>
      <c r="W65" s="715"/>
      <c r="X65" s="715"/>
      <c r="Y65" s="716"/>
      <c r="Z65" s="607"/>
      <c r="AA65" s="714"/>
      <c r="AB65" s="715"/>
      <c r="AC65" s="715"/>
      <c r="AD65" s="716"/>
      <c r="AE65" s="607"/>
      <c r="AF65" s="714"/>
      <c r="AG65" s="715"/>
      <c r="AH65" s="715"/>
      <c r="AI65" s="716"/>
      <c r="AJ65" s="607"/>
      <c r="AK65" s="714"/>
      <c r="AL65" s="715"/>
      <c r="AM65" s="715"/>
      <c r="AN65" s="716"/>
      <c r="AO65" s="607"/>
      <c r="AP65" s="939"/>
      <c r="AQ65" s="940"/>
      <c r="AR65" s="940"/>
      <c r="AS65" s="941"/>
      <c r="AT65" s="607"/>
      <c r="AU65" s="939"/>
      <c r="AV65" s="940"/>
      <c r="AW65" s="940"/>
      <c r="AX65" s="941"/>
      <c r="AY65" s="607"/>
      <c r="AZ65" s="962"/>
      <c r="BA65" s="963"/>
      <c r="BB65" s="963"/>
      <c r="BC65" s="964"/>
      <c r="BD65" s="1"/>
      <c r="BE65" s="1"/>
      <c r="BF65" s="637"/>
      <c r="BG65" s="637"/>
      <c r="BH65" s="584"/>
      <c r="BI65" s="584"/>
      <c r="BJ65" s="584"/>
      <c r="BK65" s="584"/>
      <c r="BL65" s="584"/>
      <c r="BM65" s="584"/>
      <c r="BN65" s="584"/>
      <c r="BO65" s="584"/>
      <c r="BP65" s="584"/>
      <c r="BQ65" s="584"/>
      <c r="BR65" s="584"/>
      <c r="BS65" s="584"/>
      <c r="BT65" s="584"/>
      <c r="BU65" s="584"/>
      <c r="BV65" s="584"/>
      <c r="BW65" s="584"/>
      <c r="BX65" s="634"/>
      <c r="BY65" s="634"/>
      <c r="BZ65" s="634"/>
      <c r="CA65" s="634"/>
      <c r="CB65" s="633"/>
      <c r="CC65" s="630"/>
      <c r="CD65" s="631"/>
      <c r="CE65" s="632"/>
      <c r="CF65" s="449"/>
      <c r="CG65" s="483"/>
      <c r="CH65" s="483"/>
      <c r="CI65" s="483"/>
      <c r="CJ65" s="449"/>
      <c r="CK65" s="696"/>
      <c r="CL65" s="697"/>
      <c r="CM65" s="698"/>
      <c r="CN65" s="449"/>
      <c r="CO65" s="683"/>
      <c r="CP65" s="683"/>
      <c r="CQ65" s="683"/>
      <c r="CR65" s="449"/>
      <c r="CS65" s="691"/>
      <c r="CT65" s="692"/>
      <c r="CU65" s="693"/>
      <c r="CV65" s="23"/>
      <c r="DC65" s="1026"/>
    </row>
    <row r="66" spans="1:107" ht="15.75" customHeight="1">
      <c r="A66" s="22"/>
      <c r="N66" s="517" t="s">
        <v>68</v>
      </c>
      <c r="O66" s="518"/>
      <c r="P66" s="518"/>
      <c r="Q66" s="518"/>
      <c r="R66" s="252"/>
      <c r="V66" s="542" t="s">
        <v>256</v>
      </c>
      <c r="W66" s="543"/>
      <c r="X66" s="543"/>
      <c r="Y66" s="543"/>
      <c r="AA66" s="542" t="s">
        <v>516</v>
      </c>
      <c r="AB66" s="543"/>
      <c r="AC66" s="543"/>
      <c r="AD66" s="543"/>
      <c r="AF66" s="542" t="s">
        <v>510</v>
      </c>
      <c r="AG66" s="543"/>
      <c r="AH66" s="543"/>
      <c r="AI66" s="543"/>
      <c r="AK66" s="542" t="s">
        <v>511</v>
      </c>
      <c r="AL66" s="543"/>
      <c r="AM66" s="543"/>
      <c r="AN66" s="543"/>
      <c r="AP66" s="542" t="s">
        <v>514</v>
      </c>
      <c r="AQ66" s="543"/>
      <c r="AR66" s="543"/>
      <c r="AS66" s="543"/>
      <c r="AU66" s="542" t="s">
        <v>513</v>
      </c>
      <c r="AV66" s="543"/>
      <c r="AW66" s="543"/>
      <c r="AX66" s="543"/>
      <c r="AZ66" s="542" t="s">
        <v>517</v>
      </c>
      <c r="BA66" s="543"/>
      <c r="BB66" s="543"/>
      <c r="BC66" s="543"/>
      <c r="BD66" s="1"/>
      <c r="BE66" s="1"/>
      <c r="BF66" s="637" t="str">
        <f>IF(VLOOKUP(BH66,Table_Skills,7,0),"Q","£")</f>
        <v>£</v>
      </c>
      <c r="BG66" s="637"/>
      <c r="BH66" s="583" t="s">
        <v>381</v>
      </c>
      <c r="BI66" s="583"/>
      <c r="BJ66" s="583"/>
      <c r="BK66" s="583"/>
      <c r="BL66" s="583"/>
      <c r="BM66" s="583"/>
      <c r="BN66" s="583"/>
      <c r="BO66" s="583"/>
      <c r="BP66" s="583"/>
      <c r="BQ66" s="583"/>
      <c r="BR66" s="583"/>
      <c r="BS66" s="583"/>
      <c r="BT66" s="583"/>
      <c r="BU66" s="583"/>
      <c r="BV66" s="583"/>
      <c r="BW66" s="583"/>
      <c r="BX66" s="634" t="str">
        <f>IF(ISTEXT(BH66),VLOOKUP(BH66,Table_Skills,2,0),"")</f>
        <v>Cha</v>
      </c>
      <c r="BY66" s="634"/>
      <c r="BZ66" s="634"/>
      <c r="CA66" s="634"/>
      <c r="CB66" s="633"/>
      <c r="CC66" s="627">
        <f>IF(ISTEXT(BH66),IF(AND(VLOOKUP(BH66,Table_Skills,4,0)=0,CK66&lt;1),"NA",CG66+CK66+CO66+CS66),"")</f>
        <v>0</v>
      </c>
      <c r="CD66" s="628"/>
      <c r="CE66" s="629"/>
      <c r="CF66" s="449" t="s">
        <v>79</v>
      </c>
      <c r="CG66" s="481">
        <f>IF(ISTEXT(BH66),VLOOKUP(BH66,Table_Skills,3,0),"")</f>
        <v>0</v>
      </c>
      <c r="CH66" s="482"/>
      <c r="CI66" s="482"/>
      <c r="CJ66" s="449" t="s">
        <v>80</v>
      </c>
      <c r="CK66" s="688"/>
      <c r="CL66" s="694"/>
      <c r="CM66" s="695"/>
      <c r="CN66" s="449" t="s">
        <v>80</v>
      </c>
      <c r="CO66" s="682">
        <f>IF(ISTEXT(BH66),VLOOKUP(BH66,Table_Skills,5,0)+VLOOKUP(BH66,Table_Skills,6,0)+IF(CK66&gt;0,VLOOKUP(BH66,Table_Skills,7,0),0),"")</f>
        <v>0</v>
      </c>
      <c r="CP66" s="682"/>
      <c r="CQ66" s="682"/>
      <c r="CR66" s="449" t="s">
        <v>80</v>
      </c>
      <c r="CS66" s="688"/>
      <c r="CT66" s="689"/>
      <c r="CU66" s="690"/>
      <c r="CV66" s="23"/>
      <c r="DC66" s="1026"/>
    </row>
    <row r="67" spans="1:107" ht="15.75" customHeight="1" thickBot="1">
      <c r="A67" s="22"/>
      <c r="BD67" s="1"/>
      <c r="BE67" s="1"/>
      <c r="BF67" s="637"/>
      <c r="BG67" s="637"/>
      <c r="BH67" s="584"/>
      <c r="BI67" s="584"/>
      <c r="BJ67" s="584"/>
      <c r="BK67" s="584"/>
      <c r="BL67" s="584"/>
      <c r="BM67" s="584"/>
      <c r="BN67" s="584"/>
      <c r="BO67" s="584"/>
      <c r="BP67" s="584"/>
      <c r="BQ67" s="584"/>
      <c r="BR67" s="584"/>
      <c r="BS67" s="584"/>
      <c r="BT67" s="584"/>
      <c r="BU67" s="584"/>
      <c r="BV67" s="584"/>
      <c r="BW67" s="584"/>
      <c r="BX67" s="634"/>
      <c r="BY67" s="634"/>
      <c r="BZ67" s="634"/>
      <c r="CA67" s="634"/>
      <c r="CB67" s="633"/>
      <c r="CC67" s="630"/>
      <c r="CD67" s="631"/>
      <c r="CE67" s="632"/>
      <c r="CF67" s="449"/>
      <c r="CG67" s="483"/>
      <c r="CH67" s="483"/>
      <c r="CI67" s="483"/>
      <c r="CJ67" s="449"/>
      <c r="CK67" s="696"/>
      <c r="CL67" s="697"/>
      <c r="CM67" s="698"/>
      <c r="CN67" s="449"/>
      <c r="CO67" s="683"/>
      <c r="CP67" s="683"/>
      <c r="CQ67" s="683"/>
      <c r="CR67" s="449"/>
      <c r="CS67" s="691"/>
      <c r="CT67" s="692"/>
      <c r="CU67" s="693"/>
      <c r="CV67" s="23"/>
      <c r="DC67" s="1026"/>
    </row>
    <row r="68" spans="1:107" ht="15.75" customHeight="1" thickBot="1">
      <c r="A68" s="22"/>
      <c r="M68" s="242"/>
      <c r="N68" s="636" t="s">
        <v>68</v>
      </c>
      <c r="O68" s="636"/>
      <c r="P68" s="636"/>
      <c r="Q68" s="636"/>
      <c r="R68" s="636"/>
      <c r="S68" s="636"/>
      <c r="T68" s="636"/>
      <c r="U68" s="636"/>
      <c r="V68" s="636"/>
      <c r="W68" s="636"/>
      <c r="X68" s="636"/>
      <c r="Y68" s="636"/>
      <c r="Z68" s="242"/>
      <c r="AA68" s="636" t="s">
        <v>157</v>
      </c>
      <c r="AB68" s="636"/>
      <c r="AC68" s="636"/>
      <c r="AD68" s="636"/>
      <c r="AE68" s="636"/>
      <c r="AF68" s="636"/>
      <c r="AG68" s="636"/>
      <c r="AH68" s="636"/>
      <c r="AI68" s="636"/>
      <c r="AJ68" s="242"/>
      <c r="AK68" s="636" t="s">
        <v>66</v>
      </c>
      <c r="AL68" s="636"/>
      <c r="AM68" s="636"/>
      <c r="AN68" s="636"/>
      <c r="AO68" s="242"/>
      <c r="AP68" s="636" t="s">
        <v>158</v>
      </c>
      <c r="AQ68" s="636"/>
      <c r="AR68" s="636"/>
      <c r="AS68" s="636"/>
      <c r="AT68" s="242"/>
      <c r="AU68" s="636" t="s">
        <v>159</v>
      </c>
      <c r="AV68" s="636"/>
      <c r="AW68" s="636"/>
      <c r="AX68" s="636"/>
      <c r="AY68" s="242"/>
      <c r="AZ68" s="965" t="s">
        <v>160</v>
      </c>
      <c r="BA68" s="965"/>
      <c r="BB68" s="965"/>
      <c r="BC68" s="965"/>
      <c r="BD68" s="1"/>
      <c r="BE68" s="1"/>
      <c r="BF68" s="637" t="str">
        <f>IF(VLOOKUP(BH68,Table_Skills,7,0),"Q","£")</f>
        <v>£</v>
      </c>
      <c r="BG68" s="637"/>
      <c r="BH68" s="583" t="s">
        <v>177</v>
      </c>
      <c r="BI68" s="583"/>
      <c r="BJ68" s="583"/>
      <c r="BK68" s="583"/>
      <c r="BL68" s="583"/>
      <c r="BM68" s="583"/>
      <c r="BN68" s="583"/>
      <c r="BO68" s="583"/>
      <c r="BP68" s="583"/>
      <c r="BQ68" s="583"/>
      <c r="BR68" s="583"/>
      <c r="BS68" s="583"/>
      <c r="BT68" s="583"/>
      <c r="BU68" s="583"/>
      <c r="BV68" s="583"/>
      <c r="BW68" s="583"/>
      <c r="BX68" s="634" t="str">
        <f>IF(ISTEXT(BH68),VLOOKUP(BH68,Table_Skills,2,0),"")</f>
        <v>Dex*</v>
      </c>
      <c r="BY68" s="634"/>
      <c r="BZ68" s="634"/>
      <c r="CA68" s="634"/>
      <c r="CB68" s="633"/>
      <c r="CC68" s="627">
        <f>IF(ISTEXT(BH68),IF(AND(VLOOKUP(BH68,Table_Skills,4,0)=0,CK68&lt;1),"NA",CG68+CK68+CO68+CS68),"")</f>
        <v>0</v>
      </c>
      <c r="CD68" s="628"/>
      <c r="CE68" s="629"/>
      <c r="CF68" s="449" t="s">
        <v>79</v>
      </c>
      <c r="CG68" s="481">
        <f>IF(ISTEXT(BH68),VLOOKUP(BH68,Table_Skills,3,0),"")</f>
        <v>0</v>
      </c>
      <c r="CH68" s="482"/>
      <c r="CI68" s="482"/>
      <c r="CJ68" s="449" t="s">
        <v>80</v>
      </c>
      <c r="CK68" s="688"/>
      <c r="CL68" s="694"/>
      <c r="CM68" s="695"/>
      <c r="CN68" s="449" t="s">
        <v>80</v>
      </c>
      <c r="CO68" s="682">
        <f>IF(ISTEXT(BH68),VLOOKUP(BH68,Table_Skills,5,0)+VLOOKUP(BH68,Table_Skills,6,0)+IF(CK68&gt;0,VLOOKUP(BH68,Table_Skills,7,0),0),"")</f>
        <v>0</v>
      </c>
      <c r="CP68" s="682"/>
      <c r="CQ68" s="682"/>
      <c r="CR68" s="449" t="s">
        <v>80</v>
      </c>
      <c r="CS68" s="688"/>
      <c r="CT68" s="689"/>
      <c r="CU68" s="690"/>
      <c r="CV68" s="23"/>
      <c r="DC68" s="1026"/>
    </row>
    <row r="69" spans="1:107" ht="15.75" customHeight="1" thickBot="1">
      <c r="A69" s="22"/>
      <c r="B69" s="515" t="s">
        <v>277</v>
      </c>
      <c r="C69" s="516"/>
      <c r="D69" s="516"/>
      <c r="E69" s="516"/>
      <c r="F69" s="516"/>
      <c r="G69" s="516"/>
      <c r="H69" s="516"/>
      <c r="I69" s="516"/>
      <c r="J69" s="516"/>
      <c r="K69" s="516"/>
      <c r="L69" s="516"/>
      <c r="M69" s="242"/>
      <c r="N69" s="636"/>
      <c r="O69" s="636"/>
      <c r="P69" s="636"/>
      <c r="Q69" s="636"/>
      <c r="R69" s="636"/>
      <c r="S69" s="636"/>
      <c r="T69" s="636"/>
      <c r="U69" s="636"/>
      <c r="V69" s="636"/>
      <c r="W69" s="636"/>
      <c r="X69" s="636"/>
      <c r="Y69" s="636"/>
      <c r="Z69" s="242"/>
      <c r="AA69" s="636"/>
      <c r="AB69" s="636"/>
      <c r="AC69" s="636"/>
      <c r="AD69" s="636"/>
      <c r="AE69" s="636"/>
      <c r="AF69" s="636"/>
      <c r="AG69" s="636"/>
      <c r="AH69" s="636"/>
      <c r="AI69" s="636"/>
      <c r="AJ69" s="242"/>
      <c r="AK69" s="636"/>
      <c r="AL69" s="636"/>
      <c r="AM69" s="636"/>
      <c r="AN69" s="636"/>
      <c r="AO69" s="242"/>
      <c r="AP69" s="636"/>
      <c r="AQ69" s="636"/>
      <c r="AR69" s="636"/>
      <c r="AS69" s="636"/>
      <c r="AT69" s="242"/>
      <c r="AU69" s="636"/>
      <c r="AV69" s="636"/>
      <c r="AW69" s="636"/>
      <c r="AX69" s="636"/>
      <c r="AY69" s="242"/>
      <c r="AZ69" s="965"/>
      <c r="BA69" s="965"/>
      <c r="BB69" s="965"/>
      <c r="BC69" s="965"/>
      <c r="BD69" s="1"/>
      <c r="BE69" s="1"/>
      <c r="BF69" s="637"/>
      <c r="BG69" s="637"/>
      <c r="BH69" s="584"/>
      <c r="BI69" s="584"/>
      <c r="BJ69" s="584"/>
      <c r="BK69" s="584"/>
      <c r="BL69" s="584"/>
      <c r="BM69" s="584"/>
      <c r="BN69" s="584"/>
      <c r="BO69" s="584"/>
      <c r="BP69" s="584"/>
      <c r="BQ69" s="584"/>
      <c r="BR69" s="584"/>
      <c r="BS69" s="584"/>
      <c r="BT69" s="584"/>
      <c r="BU69" s="584"/>
      <c r="BV69" s="584"/>
      <c r="BW69" s="584"/>
      <c r="BX69" s="634"/>
      <c r="BY69" s="634"/>
      <c r="BZ69" s="634"/>
      <c r="CA69" s="634"/>
      <c r="CB69" s="633"/>
      <c r="CC69" s="630"/>
      <c r="CD69" s="631"/>
      <c r="CE69" s="632"/>
      <c r="CF69" s="449"/>
      <c r="CG69" s="483"/>
      <c r="CH69" s="483"/>
      <c r="CI69" s="483"/>
      <c r="CJ69" s="449"/>
      <c r="CK69" s="696"/>
      <c r="CL69" s="697"/>
      <c r="CM69" s="698"/>
      <c r="CN69" s="449"/>
      <c r="CO69" s="683"/>
      <c r="CP69" s="683"/>
      <c r="CQ69" s="683"/>
      <c r="CR69" s="449"/>
      <c r="CS69" s="691"/>
      <c r="CT69" s="692"/>
      <c r="CU69" s="693"/>
      <c r="CV69" s="23"/>
      <c r="DC69" s="1026"/>
    </row>
    <row r="70" spans="1:107" ht="15.75" customHeight="1" thickBot="1">
      <c r="A70" s="22"/>
      <c r="B70" s="544" t="s">
        <v>161</v>
      </c>
      <c r="C70" s="544"/>
      <c r="D70" s="544"/>
      <c r="E70" s="544"/>
      <c r="F70" s="544"/>
      <c r="G70" s="544"/>
      <c r="H70" s="544"/>
      <c r="I70" s="544"/>
      <c r="J70" s="544"/>
      <c r="K70" s="544"/>
      <c r="L70" s="544"/>
      <c r="M70" s="3"/>
      <c r="N70" s="746">
        <f>AA70+AK70+AP70+AU70+AZ70</f>
        <v>0</v>
      </c>
      <c r="O70" s="746"/>
      <c r="P70" s="746"/>
      <c r="Q70" s="746"/>
      <c r="R70" s="746"/>
      <c r="S70" s="746"/>
      <c r="T70" s="746"/>
      <c r="U70" s="746"/>
      <c r="V70" s="746"/>
      <c r="W70" s="746"/>
      <c r="X70" s="746"/>
      <c r="Y70" s="746"/>
      <c r="Z70" s="665" t="s">
        <v>162</v>
      </c>
      <c r="AA70" s="923">
        <f>BAB</f>
        <v>0</v>
      </c>
      <c r="AB70" s="923"/>
      <c r="AC70" s="923"/>
      <c r="AD70" s="923"/>
      <c r="AE70" s="923"/>
      <c r="AF70" s="923"/>
      <c r="AG70" s="923"/>
      <c r="AH70" s="923"/>
      <c r="AI70" s="923"/>
      <c r="AJ70" s="665" t="s">
        <v>163</v>
      </c>
      <c r="AK70" s="669">
        <f>Str_Mod_Current</f>
        <v>0</v>
      </c>
      <c r="AL70" s="669"/>
      <c r="AM70" s="669"/>
      <c r="AN70" s="669"/>
      <c r="AO70" s="665" t="s">
        <v>164</v>
      </c>
      <c r="AP70" s="565">
        <f>IF(ISTEXT(Race),VLOOKUP(Size,Table_Size,5,0),0)</f>
        <v>0</v>
      </c>
      <c r="AQ70" s="565"/>
      <c r="AR70" s="565"/>
      <c r="AS70" s="565"/>
      <c r="AT70" s="665" t="s">
        <v>165</v>
      </c>
      <c r="AU70" s="574">
        <v>0</v>
      </c>
      <c r="AV70" s="574"/>
      <c r="AW70" s="574"/>
      <c r="AX70" s="574"/>
      <c r="AY70" s="878" t="s">
        <v>166</v>
      </c>
      <c r="AZ70" s="703"/>
      <c r="BA70" s="703"/>
      <c r="BB70" s="703"/>
      <c r="BC70" s="703"/>
      <c r="BD70" s="1"/>
      <c r="BE70" s="1"/>
      <c r="BF70" s="637" t="str">
        <f>IF(VLOOKUP(BH70,Table_Skills,7,0),"Q","£")</f>
        <v>£</v>
      </c>
      <c r="BG70" s="637"/>
      <c r="BH70" s="583" t="s">
        <v>182</v>
      </c>
      <c r="BI70" s="583"/>
      <c r="BJ70" s="583"/>
      <c r="BK70" s="583"/>
      <c r="BL70" s="583"/>
      <c r="BM70" s="583"/>
      <c r="BN70" s="583"/>
      <c r="BO70" s="583"/>
      <c r="BP70" s="583"/>
      <c r="BQ70" s="583"/>
      <c r="BR70" s="583"/>
      <c r="BS70" s="583"/>
      <c r="BT70" s="583"/>
      <c r="BU70" s="583"/>
      <c r="BV70" s="583"/>
      <c r="BW70" s="583"/>
      <c r="BX70" s="634" t="str">
        <f>IF(ISTEXT(BH70),VLOOKUP(BH70,Table_Skills,2,0),"")</f>
        <v>Wis</v>
      </c>
      <c r="BY70" s="634"/>
      <c r="BZ70" s="634"/>
      <c r="CA70" s="634"/>
      <c r="CB70" s="633"/>
      <c r="CC70" s="627">
        <f>IF(ISTEXT(BH70),IF(AND(VLOOKUP(BH70,Table_Skills,4,0)=0,CK70&lt;1),"NA",CG70+CK70+CO70+CS70),"")</f>
        <v>0</v>
      </c>
      <c r="CD70" s="628"/>
      <c r="CE70" s="629"/>
      <c r="CF70" s="449" t="s">
        <v>79</v>
      </c>
      <c r="CG70" s="481">
        <f>IF(ISTEXT(BH70),VLOOKUP(BH70,Table_Skills,3,0),"")</f>
        <v>0</v>
      </c>
      <c r="CH70" s="482"/>
      <c r="CI70" s="482"/>
      <c r="CJ70" s="449" t="s">
        <v>80</v>
      </c>
      <c r="CK70" s="688"/>
      <c r="CL70" s="694"/>
      <c r="CM70" s="695"/>
      <c r="CN70" s="449" t="s">
        <v>80</v>
      </c>
      <c r="CO70" s="682">
        <f>IF(ISTEXT(BH70),VLOOKUP(BH70,Table_Skills,5,0)+VLOOKUP(BH70,Table_Skills,6,0)+IF(CK70&gt;0,VLOOKUP(BH70,Table_Skills,7,0),0),"")</f>
        <v>0</v>
      </c>
      <c r="CP70" s="682"/>
      <c r="CQ70" s="682"/>
      <c r="CR70" s="449" t="s">
        <v>80</v>
      </c>
      <c r="CS70" s="688"/>
      <c r="CT70" s="689"/>
      <c r="CU70" s="690"/>
      <c r="CV70" s="23"/>
      <c r="DC70" s="1026"/>
    </row>
    <row r="71" spans="1:107" ht="15.75" customHeight="1" thickBot="1">
      <c r="A71" s="22"/>
      <c r="B71" s="544"/>
      <c r="C71" s="544"/>
      <c r="D71" s="544"/>
      <c r="E71" s="544"/>
      <c r="F71" s="544"/>
      <c r="G71" s="544"/>
      <c r="H71" s="544"/>
      <c r="I71" s="544"/>
      <c r="J71" s="544"/>
      <c r="K71" s="544"/>
      <c r="L71" s="544"/>
      <c r="M71" s="3"/>
      <c r="N71" s="746"/>
      <c r="O71" s="746"/>
      <c r="P71" s="746"/>
      <c r="Q71" s="746"/>
      <c r="R71" s="746"/>
      <c r="S71" s="746"/>
      <c r="T71" s="746"/>
      <c r="U71" s="746"/>
      <c r="V71" s="746"/>
      <c r="W71" s="746"/>
      <c r="X71" s="746"/>
      <c r="Y71" s="746"/>
      <c r="Z71" s="665"/>
      <c r="AA71" s="923"/>
      <c r="AB71" s="923"/>
      <c r="AC71" s="923"/>
      <c r="AD71" s="923"/>
      <c r="AE71" s="923"/>
      <c r="AF71" s="923"/>
      <c r="AG71" s="923"/>
      <c r="AH71" s="923"/>
      <c r="AI71" s="923"/>
      <c r="AJ71" s="665"/>
      <c r="AK71" s="669"/>
      <c r="AL71" s="669"/>
      <c r="AM71" s="669"/>
      <c r="AN71" s="669"/>
      <c r="AO71" s="665"/>
      <c r="AP71" s="565"/>
      <c r="AQ71" s="565"/>
      <c r="AR71" s="565"/>
      <c r="AS71" s="565"/>
      <c r="AT71" s="665"/>
      <c r="AU71" s="574"/>
      <c r="AV71" s="574"/>
      <c r="AW71" s="574"/>
      <c r="AX71" s="574"/>
      <c r="AY71" s="878"/>
      <c r="AZ71" s="703"/>
      <c r="BA71" s="703"/>
      <c r="BB71" s="703"/>
      <c r="BC71" s="703"/>
      <c r="BD71" s="1"/>
      <c r="BE71" s="1"/>
      <c r="BF71" s="637"/>
      <c r="BG71" s="637"/>
      <c r="BH71" s="584"/>
      <c r="BI71" s="584"/>
      <c r="BJ71" s="584"/>
      <c r="BK71" s="584"/>
      <c r="BL71" s="584"/>
      <c r="BM71" s="584"/>
      <c r="BN71" s="584"/>
      <c r="BO71" s="584"/>
      <c r="BP71" s="584"/>
      <c r="BQ71" s="584"/>
      <c r="BR71" s="584"/>
      <c r="BS71" s="584"/>
      <c r="BT71" s="584"/>
      <c r="BU71" s="584"/>
      <c r="BV71" s="584"/>
      <c r="BW71" s="584"/>
      <c r="BX71" s="634"/>
      <c r="BY71" s="634"/>
      <c r="BZ71" s="634"/>
      <c r="CA71" s="634"/>
      <c r="CB71" s="633"/>
      <c r="CC71" s="630"/>
      <c r="CD71" s="631"/>
      <c r="CE71" s="632"/>
      <c r="CF71" s="449"/>
      <c r="CG71" s="483"/>
      <c r="CH71" s="483"/>
      <c r="CI71" s="483"/>
      <c r="CJ71" s="449"/>
      <c r="CK71" s="696"/>
      <c r="CL71" s="697"/>
      <c r="CM71" s="698"/>
      <c r="CN71" s="449"/>
      <c r="CO71" s="683"/>
      <c r="CP71" s="683"/>
      <c r="CQ71" s="683"/>
      <c r="CR71" s="449"/>
      <c r="CS71" s="691"/>
      <c r="CT71" s="692"/>
      <c r="CU71" s="693"/>
      <c r="CV71" s="23"/>
      <c r="DC71" s="1026"/>
    </row>
    <row r="72" spans="1:107" ht="15.75" customHeight="1" thickBot="1">
      <c r="A72" s="2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637" t="str">
        <f>IF(VLOOKUP(BH72,Table_Skills,7,0),"Q","£")</f>
        <v>£</v>
      </c>
      <c r="BG72" s="637"/>
      <c r="BH72" s="583" t="s">
        <v>343</v>
      </c>
      <c r="BI72" s="583"/>
      <c r="BJ72" s="583"/>
      <c r="BK72" s="583"/>
      <c r="BL72" s="583"/>
      <c r="BM72" s="583"/>
      <c r="BN72" s="583"/>
      <c r="BO72" s="583"/>
      <c r="BP72" s="583"/>
      <c r="BQ72" s="583"/>
      <c r="BR72" s="583"/>
      <c r="BS72" s="583"/>
      <c r="BT72" s="583"/>
      <c r="BU72" s="583"/>
      <c r="BV72" s="583"/>
      <c r="BW72" s="583"/>
      <c r="BX72" s="634" t="str">
        <f>IF(ISTEXT(BH72),VLOOKUP(BH72,Table_Skills,2,0),"")</f>
        <v>Dex*</v>
      </c>
      <c r="BY72" s="634"/>
      <c r="BZ72" s="634"/>
      <c r="CA72" s="634"/>
      <c r="CB72" s="633"/>
      <c r="CC72" s="627">
        <f>IF(ISTEXT(BH72),IF(AND(VLOOKUP(BH72,Table_Skills,4,0)=0,CK72&lt;1),"NA",CG72+CK72+CO72+CS72),"")</f>
        <v>0</v>
      </c>
      <c r="CD72" s="628"/>
      <c r="CE72" s="629"/>
      <c r="CF72" s="449" t="s">
        <v>79</v>
      </c>
      <c r="CG72" s="481">
        <f>IF(ISTEXT(BH72),VLOOKUP(BH72,Table_Skills,3,0),"")</f>
        <v>0</v>
      </c>
      <c r="CH72" s="482"/>
      <c r="CI72" s="482"/>
      <c r="CJ72" s="449" t="s">
        <v>80</v>
      </c>
      <c r="CK72" s="688"/>
      <c r="CL72" s="694"/>
      <c r="CM72" s="695"/>
      <c r="CN72" s="449" t="s">
        <v>80</v>
      </c>
      <c r="CO72" s="682">
        <f>IF(ISTEXT(BH72),VLOOKUP(BH72,Table_Skills,5,0)+VLOOKUP(BH72,Table_Skills,6,0)+IF(CK72&gt;0,VLOOKUP(BH72,Table_Skills,7,0),0),"")</f>
        <v>0</v>
      </c>
      <c r="CP72" s="682"/>
      <c r="CQ72" s="682"/>
      <c r="CR72" s="449" t="s">
        <v>80</v>
      </c>
      <c r="CS72" s="688"/>
      <c r="CT72" s="689"/>
      <c r="CU72" s="690"/>
      <c r="CV72" s="23"/>
      <c r="DC72" s="1026"/>
    </row>
    <row r="73" spans="1:107" ht="15.75" customHeight="1" thickBot="1">
      <c r="A73" s="22"/>
      <c r="B73" s="544" t="s">
        <v>167</v>
      </c>
      <c r="C73" s="544"/>
      <c r="D73" s="544"/>
      <c r="E73" s="544"/>
      <c r="F73" s="544"/>
      <c r="G73" s="544"/>
      <c r="H73" s="544"/>
      <c r="I73" s="544"/>
      <c r="J73" s="544"/>
      <c r="K73" s="544"/>
      <c r="L73" s="544"/>
      <c r="M73" s="3"/>
      <c r="N73" s="746">
        <f>AA73+AK73+AP73+AU73+AZ73</f>
        <v>0</v>
      </c>
      <c r="O73" s="746"/>
      <c r="P73" s="746"/>
      <c r="Q73" s="746"/>
      <c r="R73" s="746"/>
      <c r="S73" s="746"/>
      <c r="T73" s="746"/>
      <c r="U73" s="746"/>
      <c r="V73" s="746"/>
      <c r="W73" s="746"/>
      <c r="X73" s="746"/>
      <c r="Y73" s="746"/>
      <c r="Z73" s="665" t="s">
        <v>168</v>
      </c>
      <c r="AA73" s="923">
        <f>BAB</f>
        <v>0</v>
      </c>
      <c r="AB73" s="923"/>
      <c r="AC73" s="923"/>
      <c r="AD73" s="923"/>
      <c r="AE73" s="923"/>
      <c r="AF73" s="923"/>
      <c r="AG73" s="923"/>
      <c r="AH73" s="923"/>
      <c r="AI73" s="923"/>
      <c r="AJ73" s="665" t="s">
        <v>169</v>
      </c>
      <c r="AK73" s="669">
        <f>Dex_Mod_Current</f>
        <v>0</v>
      </c>
      <c r="AL73" s="669"/>
      <c r="AM73" s="669"/>
      <c r="AN73" s="669"/>
      <c r="AO73" s="665" t="s">
        <v>170</v>
      </c>
      <c r="AP73" s="565">
        <f>IF(ISTEXT(Race),VLOOKUP(Size,Table_Size,5,0),0)</f>
        <v>0</v>
      </c>
      <c r="AQ73" s="565"/>
      <c r="AR73" s="565"/>
      <c r="AS73" s="565"/>
      <c r="AT73" s="665" t="s">
        <v>171</v>
      </c>
      <c r="AU73" s="574">
        <v>0</v>
      </c>
      <c r="AV73" s="574"/>
      <c r="AW73" s="574"/>
      <c r="AX73" s="574"/>
      <c r="AY73" s="878" t="s">
        <v>172</v>
      </c>
      <c r="AZ73" s="703"/>
      <c r="BA73" s="703"/>
      <c r="BB73" s="703"/>
      <c r="BC73" s="703"/>
      <c r="BD73" s="1"/>
      <c r="BE73" s="1"/>
      <c r="BF73" s="637"/>
      <c r="BG73" s="637"/>
      <c r="BH73" s="584"/>
      <c r="BI73" s="584"/>
      <c r="BJ73" s="584"/>
      <c r="BK73" s="584"/>
      <c r="BL73" s="584"/>
      <c r="BM73" s="584"/>
      <c r="BN73" s="584"/>
      <c r="BO73" s="584"/>
      <c r="BP73" s="584"/>
      <c r="BQ73" s="584"/>
      <c r="BR73" s="584"/>
      <c r="BS73" s="584"/>
      <c r="BT73" s="584"/>
      <c r="BU73" s="584"/>
      <c r="BV73" s="584"/>
      <c r="BW73" s="584"/>
      <c r="BX73" s="634"/>
      <c r="BY73" s="634"/>
      <c r="BZ73" s="634"/>
      <c r="CA73" s="634"/>
      <c r="CB73" s="633"/>
      <c r="CC73" s="630"/>
      <c r="CD73" s="631"/>
      <c r="CE73" s="632"/>
      <c r="CF73" s="449"/>
      <c r="CG73" s="483"/>
      <c r="CH73" s="483"/>
      <c r="CI73" s="483"/>
      <c r="CJ73" s="449"/>
      <c r="CK73" s="696"/>
      <c r="CL73" s="697"/>
      <c r="CM73" s="698"/>
      <c r="CN73" s="449"/>
      <c r="CO73" s="683"/>
      <c r="CP73" s="683"/>
      <c r="CQ73" s="683"/>
      <c r="CR73" s="449"/>
      <c r="CS73" s="691"/>
      <c r="CT73" s="692"/>
      <c r="CU73" s="693"/>
      <c r="CV73" s="23"/>
      <c r="DC73" s="1026"/>
    </row>
    <row r="74" spans="1:107" ht="15.75" customHeight="1" thickBot="1">
      <c r="A74" s="22"/>
      <c r="B74" s="544"/>
      <c r="C74" s="544"/>
      <c r="D74" s="544"/>
      <c r="E74" s="544"/>
      <c r="F74" s="544"/>
      <c r="G74" s="544"/>
      <c r="H74" s="544"/>
      <c r="I74" s="544"/>
      <c r="J74" s="544"/>
      <c r="K74" s="544"/>
      <c r="L74" s="544"/>
      <c r="M74" s="3"/>
      <c r="N74" s="746"/>
      <c r="O74" s="746"/>
      <c r="P74" s="746"/>
      <c r="Q74" s="746"/>
      <c r="R74" s="746"/>
      <c r="S74" s="746"/>
      <c r="T74" s="746"/>
      <c r="U74" s="746"/>
      <c r="V74" s="746"/>
      <c r="W74" s="746"/>
      <c r="X74" s="746"/>
      <c r="Y74" s="746"/>
      <c r="Z74" s="665"/>
      <c r="AA74" s="923"/>
      <c r="AB74" s="923"/>
      <c r="AC74" s="923"/>
      <c r="AD74" s="923"/>
      <c r="AE74" s="923"/>
      <c r="AF74" s="923"/>
      <c r="AG74" s="923"/>
      <c r="AH74" s="923"/>
      <c r="AI74" s="923"/>
      <c r="AJ74" s="665"/>
      <c r="AK74" s="669"/>
      <c r="AL74" s="669"/>
      <c r="AM74" s="669"/>
      <c r="AN74" s="669"/>
      <c r="AO74" s="665"/>
      <c r="AP74" s="565"/>
      <c r="AQ74" s="565"/>
      <c r="AR74" s="565"/>
      <c r="AS74" s="565"/>
      <c r="AT74" s="665"/>
      <c r="AU74" s="574"/>
      <c r="AV74" s="574"/>
      <c r="AW74" s="574"/>
      <c r="AX74" s="574"/>
      <c r="AY74" s="878"/>
      <c r="AZ74" s="703"/>
      <c r="BA74" s="703"/>
      <c r="BB74" s="703"/>
      <c r="BC74" s="703"/>
      <c r="BD74" s="1"/>
      <c r="BE74" s="1"/>
      <c r="BF74" s="637" t="str">
        <f>IF(VLOOKUP(BH74,Table_Skills,7,0),"Q","£")</f>
        <v>£</v>
      </c>
      <c r="BG74" s="637"/>
      <c r="BH74" s="583" t="s">
        <v>292</v>
      </c>
      <c r="BI74" s="583"/>
      <c r="BJ74" s="583"/>
      <c r="BK74" s="583"/>
      <c r="BL74" s="583"/>
      <c r="BM74" s="583"/>
      <c r="BN74" s="583"/>
      <c r="BO74" s="583"/>
      <c r="BP74" s="583"/>
      <c r="BQ74" s="583"/>
      <c r="BR74" s="583"/>
      <c r="BS74" s="583"/>
      <c r="BT74" s="583"/>
      <c r="BU74" s="583"/>
      <c r="BV74" s="583"/>
      <c r="BW74" s="583"/>
      <c r="BX74" s="634" t="str">
        <f>IF(ISTEXT(BH74),VLOOKUP(BH74,Table_Skills,2,0),"")</f>
        <v>Wis</v>
      </c>
      <c r="BY74" s="634"/>
      <c r="BZ74" s="634"/>
      <c r="CA74" s="634"/>
      <c r="CB74" s="633"/>
      <c r="CC74" s="627">
        <f>IF(ISTEXT(BH74),IF(AND(VLOOKUP(BH74,Table_Skills,4,0)=0,CK74&lt;1),"NA",CG74+CK74+CO74+CS74),"")</f>
        <v>0</v>
      </c>
      <c r="CD74" s="628"/>
      <c r="CE74" s="629"/>
      <c r="CF74" s="449" t="s">
        <v>79</v>
      </c>
      <c r="CG74" s="481">
        <f>IF(ISTEXT(BH74),VLOOKUP(BH74,Table_Skills,3,0),"")</f>
        <v>0</v>
      </c>
      <c r="CH74" s="482"/>
      <c r="CI74" s="482"/>
      <c r="CJ74" s="449" t="s">
        <v>80</v>
      </c>
      <c r="CK74" s="688"/>
      <c r="CL74" s="694"/>
      <c r="CM74" s="695"/>
      <c r="CN74" s="449" t="s">
        <v>80</v>
      </c>
      <c r="CO74" s="682">
        <f>IF(ISTEXT(BH74),VLOOKUP(BH74,Table_Skills,5,0)+VLOOKUP(BH74,Table_Skills,6,0)+IF(CK74&gt;0,VLOOKUP(BH74,Table_Skills,7,0),0),"")</f>
        <v>0</v>
      </c>
      <c r="CP74" s="682"/>
      <c r="CQ74" s="682"/>
      <c r="CR74" s="449" t="s">
        <v>80</v>
      </c>
      <c r="CS74" s="688"/>
      <c r="CT74" s="689"/>
      <c r="CU74" s="690"/>
      <c r="CV74" s="23"/>
      <c r="DC74" s="1026"/>
    </row>
    <row r="75" spans="1:107" ht="15.75" customHeight="1" thickBot="1">
      <c r="A75" s="2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637"/>
      <c r="BG75" s="637"/>
      <c r="BH75" s="584"/>
      <c r="BI75" s="584"/>
      <c r="BJ75" s="584"/>
      <c r="BK75" s="584"/>
      <c r="BL75" s="584"/>
      <c r="BM75" s="584"/>
      <c r="BN75" s="584"/>
      <c r="BO75" s="584"/>
      <c r="BP75" s="584"/>
      <c r="BQ75" s="584"/>
      <c r="BR75" s="584"/>
      <c r="BS75" s="584"/>
      <c r="BT75" s="584"/>
      <c r="BU75" s="584"/>
      <c r="BV75" s="584"/>
      <c r="BW75" s="584"/>
      <c r="BX75" s="634"/>
      <c r="BY75" s="634"/>
      <c r="BZ75" s="634"/>
      <c r="CA75" s="634"/>
      <c r="CB75" s="633"/>
      <c r="CC75" s="630"/>
      <c r="CD75" s="631"/>
      <c r="CE75" s="632"/>
      <c r="CF75" s="449"/>
      <c r="CG75" s="483"/>
      <c r="CH75" s="483"/>
      <c r="CI75" s="483"/>
      <c r="CJ75" s="449"/>
      <c r="CK75" s="696"/>
      <c r="CL75" s="697"/>
      <c r="CM75" s="698"/>
      <c r="CN75" s="449"/>
      <c r="CO75" s="683"/>
      <c r="CP75" s="683"/>
      <c r="CQ75" s="683"/>
      <c r="CR75" s="449"/>
      <c r="CS75" s="691"/>
      <c r="CT75" s="692"/>
      <c r="CU75" s="693"/>
      <c r="CV75" s="23"/>
      <c r="DC75" s="1026"/>
    </row>
    <row r="76" spans="1:107" ht="15.75" customHeight="1" thickBot="1">
      <c r="A76" s="2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580" t="s">
        <v>282</v>
      </c>
      <c r="AI76" s="580"/>
      <c r="AJ76" s="580"/>
      <c r="AK76" s="580"/>
      <c r="AL76" s="580"/>
      <c r="AM76" s="580"/>
      <c r="AN76" s="580"/>
      <c r="AO76" s="580"/>
      <c r="AP76" s="580"/>
      <c r="AQ76" s="580"/>
      <c r="AR76" s="580"/>
      <c r="AS76" s="580"/>
      <c r="AT76" s="581">
        <v>1</v>
      </c>
      <c r="AU76" s="582"/>
      <c r="AV76" s="1"/>
      <c r="AW76" s="1"/>
      <c r="AX76" s="1"/>
      <c r="AY76" s="1"/>
      <c r="AZ76" s="1"/>
      <c r="BA76" s="1"/>
      <c r="BB76" s="1"/>
      <c r="BC76" s="1"/>
      <c r="BD76" s="1"/>
      <c r="BE76" s="1"/>
      <c r="BF76" s="637" t="str">
        <f>IF(VLOOKUP(BH76,Table_Skills,7,0),"Q","£")</f>
        <v>£</v>
      </c>
      <c r="BG76" s="637"/>
      <c r="BH76" s="583" t="s">
        <v>344</v>
      </c>
      <c r="BI76" s="583"/>
      <c r="BJ76" s="583"/>
      <c r="BK76" s="583"/>
      <c r="BL76" s="583"/>
      <c r="BM76" s="583"/>
      <c r="BN76" s="583"/>
      <c r="BO76" s="583"/>
      <c r="BP76" s="583"/>
      <c r="BQ76" s="583"/>
      <c r="BR76" s="583"/>
      <c r="BS76" s="583"/>
      <c r="BT76" s="583"/>
      <c r="BU76" s="583"/>
      <c r="BV76" s="583"/>
      <c r="BW76" s="583"/>
      <c r="BX76" s="634" t="str">
        <f>IF(ISTEXT(BH76),VLOOKUP(BH76,Table_Skills,2,0),"")</f>
        <v>Str*</v>
      </c>
      <c r="BY76" s="634"/>
      <c r="BZ76" s="634"/>
      <c r="CA76" s="634"/>
      <c r="CB76" s="633"/>
      <c r="CC76" s="666">
        <f>IF(ISTEXT(BH76),IF(AND(VLOOKUP(BH76,Table_Skills,4,0)=0,CK76&lt;1),"NA",CG76+CK76+CO76+CS76),"")</f>
        <v>0</v>
      </c>
      <c r="CD76" s="667"/>
      <c r="CE76" s="668"/>
      <c r="CF76" s="449" t="s">
        <v>79</v>
      </c>
      <c r="CG76" s="762">
        <f>IF(ISTEXT(BH76),VLOOKUP(BH76,Table_Skills,3,0),"")</f>
        <v>0</v>
      </c>
      <c r="CH76" s="763"/>
      <c r="CI76" s="763"/>
      <c r="CJ76" s="449" t="s">
        <v>80</v>
      </c>
      <c r="CK76" s="699"/>
      <c r="CL76" s="764"/>
      <c r="CM76" s="765"/>
      <c r="CN76" s="449" t="s">
        <v>80</v>
      </c>
      <c r="CO76" s="682">
        <f>IF(ISTEXT(BH76),VLOOKUP(BH76,Table_Skills,5,0)+VLOOKUP(BH76,Table_Skills,6,0)+IF(CK76&gt;0,VLOOKUP(BH76,Table_Skills,7,0),0),"")</f>
        <v>0</v>
      </c>
      <c r="CP76" s="682"/>
      <c r="CQ76" s="682"/>
      <c r="CR76" s="449" t="s">
        <v>80</v>
      </c>
      <c r="CS76" s="699"/>
      <c r="CT76" s="700"/>
      <c r="CU76" s="701"/>
      <c r="CV76" s="23"/>
      <c r="DC76" s="1026"/>
    </row>
    <row r="77" spans="1:107" ht="15.75" customHeight="1" thickBot="1">
      <c r="A77" s="22"/>
      <c r="B77" s="747" t="s">
        <v>173</v>
      </c>
      <c r="C77" s="747"/>
      <c r="D77" s="747"/>
      <c r="E77" s="747"/>
      <c r="F77" s="747"/>
      <c r="G77" s="747"/>
      <c r="H77" s="747"/>
      <c r="I77" s="747"/>
      <c r="J77" s="747"/>
      <c r="K77" s="747"/>
      <c r="L77" s="747"/>
      <c r="M77" s="747"/>
      <c r="N77" s="747"/>
      <c r="O77" s="747"/>
      <c r="P77" s="747"/>
      <c r="Q77" s="747"/>
      <c r="R77" s="747"/>
      <c r="S77" s="760" t="s">
        <v>280</v>
      </c>
      <c r="T77" s="761"/>
      <c r="U77" s="761"/>
      <c r="V77" s="761"/>
      <c r="W77" s="761"/>
      <c r="X77" s="761"/>
      <c r="Y77" s="761"/>
      <c r="Z77" s="761"/>
      <c r="AA77" s="761"/>
      <c r="AB77" s="761"/>
      <c r="AC77" s="761"/>
      <c r="AD77" s="761"/>
      <c r="AE77" s="53">
        <v>0</v>
      </c>
      <c r="AF77" s="29"/>
      <c r="AG77" s="37"/>
      <c r="AH77" s="758" t="s">
        <v>281</v>
      </c>
      <c r="AI77" s="759"/>
      <c r="AJ77" s="759"/>
      <c r="AK77" s="759"/>
      <c r="AL77" s="759"/>
      <c r="AM77" s="759"/>
      <c r="AN77" s="759"/>
      <c r="AO77" s="759"/>
      <c r="AP77" s="759"/>
      <c r="AQ77" s="759"/>
      <c r="AR77" s="759"/>
      <c r="AS77" s="759"/>
      <c r="AT77" s="110">
        <v>0</v>
      </c>
      <c r="AU77" s="1"/>
      <c r="AV77" s="1"/>
      <c r="AW77" s="1"/>
      <c r="AX77" s="1"/>
      <c r="AY77" s="1"/>
      <c r="AZ77" s="1"/>
      <c r="BA77" s="1"/>
      <c r="BB77" s="1"/>
      <c r="BC77" s="1"/>
      <c r="BD77" s="1"/>
      <c r="BE77" s="1"/>
      <c r="BF77" s="637"/>
      <c r="BG77" s="637"/>
      <c r="BH77" s="794"/>
      <c r="BI77" s="794"/>
      <c r="BJ77" s="794"/>
      <c r="BK77" s="794"/>
      <c r="BL77" s="794"/>
      <c r="BM77" s="794"/>
      <c r="BN77" s="794"/>
      <c r="BO77" s="794"/>
      <c r="BP77" s="794"/>
      <c r="BQ77" s="794"/>
      <c r="BR77" s="794"/>
      <c r="BS77" s="794"/>
      <c r="BT77" s="794"/>
      <c r="BU77" s="794"/>
      <c r="BV77" s="794"/>
      <c r="BW77" s="794"/>
      <c r="BX77" s="634"/>
      <c r="BY77" s="634"/>
      <c r="BZ77" s="634"/>
      <c r="CA77" s="634"/>
      <c r="CB77" s="633"/>
      <c r="CC77" s="630"/>
      <c r="CD77" s="631"/>
      <c r="CE77" s="632"/>
      <c r="CF77" s="449"/>
      <c r="CG77" s="483"/>
      <c r="CH77" s="483"/>
      <c r="CI77" s="483"/>
      <c r="CJ77" s="449"/>
      <c r="CK77" s="696"/>
      <c r="CL77" s="697"/>
      <c r="CM77" s="698"/>
      <c r="CN77" s="449"/>
      <c r="CO77" s="683"/>
      <c r="CP77" s="683"/>
      <c r="CQ77" s="683"/>
      <c r="CR77" s="449"/>
      <c r="CS77" s="691"/>
      <c r="CT77" s="692"/>
      <c r="CU77" s="693"/>
      <c r="CV77" s="23"/>
      <c r="DC77" s="1026"/>
    </row>
    <row r="78" spans="1:107" ht="15.75" customHeight="1" thickBot="1">
      <c r="A78" s="22"/>
      <c r="B78" s="748"/>
      <c r="C78" s="748"/>
      <c r="D78" s="748"/>
      <c r="E78" s="748"/>
      <c r="F78" s="748"/>
      <c r="G78" s="748"/>
      <c r="H78" s="748"/>
      <c r="I78" s="748"/>
      <c r="J78" s="748"/>
      <c r="K78" s="748"/>
      <c r="L78" s="748"/>
      <c r="M78" s="748"/>
      <c r="N78" s="748"/>
      <c r="O78" s="748"/>
      <c r="P78" s="748"/>
      <c r="Q78" s="748"/>
      <c r="R78" s="748"/>
      <c r="S78" s="818" t="s">
        <v>174</v>
      </c>
      <c r="T78" s="818"/>
      <c r="U78" s="818"/>
      <c r="V78" s="818"/>
      <c r="W78" s="818"/>
      <c r="X78" s="818"/>
      <c r="Y78" s="818"/>
      <c r="Z78" s="818"/>
      <c r="AA78" s="818"/>
      <c r="AB78" s="818"/>
      <c r="AC78" s="818"/>
      <c r="AD78" s="818"/>
      <c r="AE78" s="818"/>
      <c r="AF78" s="818"/>
      <c r="AG78" s="792"/>
      <c r="AH78" s="801" t="s">
        <v>175</v>
      </c>
      <c r="AI78" s="801"/>
      <c r="AJ78" s="801"/>
      <c r="AK78" s="801"/>
      <c r="AL78" s="801"/>
      <c r="AM78" s="801"/>
      <c r="AN78" s="801"/>
      <c r="AO78" s="801"/>
      <c r="AP78" s="801"/>
      <c r="AQ78" s="801"/>
      <c r="AR78" s="801"/>
      <c r="AS78" s="801"/>
      <c r="AT78" s="802"/>
      <c r="AU78" s="803" t="s">
        <v>176</v>
      </c>
      <c r="AV78" s="803"/>
      <c r="AW78" s="803"/>
      <c r="AX78" s="803"/>
      <c r="AY78" s="803"/>
      <c r="AZ78" s="803"/>
      <c r="BA78" s="803"/>
      <c r="BB78" s="803"/>
      <c r="BC78" s="803"/>
      <c r="BD78" s="1"/>
      <c r="BE78" s="1"/>
      <c r="BF78" s="658" t="s">
        <v>533</v>
      </c>
      <c r="BG78" s="658"/>
      <c r="BH78" s="658"/>
      <c r="BI78" s="658"/>
      <c r="BJ78" s="658"/>
      <c r="BK78" s="658"/>
      <c r="BL78" s="658"/>
      <c r="BM78" s="658"/>
      <c r="BN78" s="658"/>
      <c r="BO78" s="658"/>
      <c r="BP78" s="658"/>
      <c r="BQ78" s="658"/>
      <c r="BR78" s="658"/>
      <c r="BS78" s="658"/>
      <c r="BT78" s="658"/>
      <c r="BU78" s="658"/>
      <c r="BV78" s="658"/>
      <c r="BW78" s="658"/>
      <c r="BX78" s="658"/>
      <c r="BY78" s="658"/>
      <c r="BZ78" s="658"/>
      <c r="CA78" s="658"/>
      <c r="CB78" s="658"/>
      <c r="CC78" s="658"/>
      <c r="CD78" s="658"/>
      <c r="CE78" s="658"/>
      <c r="CF78" s="658"/>
      <c r="CG78" s="658"/>
      <c r="CH78" s="658"/>
      <c r="CI78" s="658"/>
      <c r="CJ78" s="658"/>
      <c r="CK78" s="658"/>
      <c r="CL78" s="658"/>
      <c r="CM78" s="658"/>
      <c r="CN78" s="658"/>
      <c r="CO78" s="658"/>
      <c r="CP78" s="658"/>
      <c r="CQ78" s="658"/>
      <c r="CR78" s="658"/>
      <c r="CS78" s="658"/>
      <c r="CT78" s="658"/>
      <c r="CU78" s="658"/>
      <c r="CV78" s="23"/>
      <c r="DC78" s="1026"/>
    </row>
    <row r="79" spans="1:107" ht="15.75" customHeight="1" thickBot="1">
      <c r="A79" s="22"/>
      <c r="B79" s="783" t="s">
        <v>523</v>
      </c>
      <c r="C79" s="784"/>
      <c r="D79" s="784"/>
      <c r="E79" s="784"/>
      <c r="F79" s="784"/>
      <c r="G79" s="784"/>
      <c r="H79" s="784"/>
      <c r="I79" s="784"/>
      <c r="J79" s="784"/>
      <c r="K79" s="784"/>
      <c r="L79" s="784"/>
      <c r="M79" s="784"/>
      <c r="N79" s="784"/>
      <c r="O79" s="784"/>
      <c r="P79" s="784"/>
      <c r="Q79" s="784"/>
      <c r="R79" s="785"/>
      <c r="S79" s="804" t="str">
        <f>IF(Melee+AE77&lt;1,"","+")&amp;Melee+AE77&amp;IF(BAB&gt;5,"/+"&amp;Melee+AE77-5,"")&amp;IF(BAB&gt;10,"/+"&amp;Melee+AE77-10,"")&amp;IF(BAB&gt;15,"/+"&amp;Melee+AE77-15,"")&amp;IF(BAB&gt;20,"/+"&amp;Melee+AE77-20,"")</f>
        <v>0</v>
      </c>
      <c r="T79" s="805"/>
      <c r="U79" s="805"/>
      <c r="V79" s="805"/>
      <c r="W79" s="805"/>
      <c r="X79" s="805"/>
      <c r="Y79" s="805"/>
      <c r="Z79" s="805"/>
      <c r="AA79" s="805"/>
      <c r="AB79" s="805"/>
      <c r="AC79" s="805"/>
      <c r="AD79" s="805"/>
      <c r="AE79" s="805"/>
      <c r="AF79" s="805"/>
      <c r="AG79" s="806"/>
      <c r="AH79" s="749" t="s">
        <v>317</v>
      </c>
      <c r="AI79" s="750"/>
      <c r="AJ79" s="750"/>
      <c r="AK79" s="750"/>
      <c r="AL79" s="751"/>
      <c r="AM79" s="751"/>
      <c r="AN79" s="751"/>
      <c r="AO79" s="670">
        <f>IF(AT77+(IF(Str_Mod_Current&gt;-1,ROUNDDOWN(Str_Mod_Current*AT76,0),Str_Mod_Current))&lt;&gt;0,AT77+(IF(Str_Mod_Current&gt;-1,ROUNDDOWN(Str_Mod_Current*AT76,0),Str_Mod_Current)),"")</f>
      </c>
      <c r="AP79" s="670"/>
      <c r="AQ79" s="670"/>
      <c r="AR79" s="670"/>
      <c r="AS79" s="670"/>
      <c r="AT79" s="671"/>
      <c r="AU79" s="659"/>
      <c r="AV79" s="660"/>
      <c r="AW79" s="660"/>
      <c r="AX79" s="660"/>
      <c r="AY79" s="638" t="s">
        <v>59</v>
      </c>
      <c r="AZ79" s="660"/>
      <c r="BA79" s="660"/>
      <c r="BB79" s="660"/>
      <c r="BC79" s="813"/>
      <c r="BD79" s="1"/>
      <c r="BE79" s="1"/>
      <c r="BF79" s="658"/>
      <c r="BG79" s="658"/>
      <c r="BH79" s="658"/>
      <c r="BI79" s="658"/>
      <c r="BJ79" s="658"/>
      <c r="BK79" s="658"/>
      <c r="BL79" s="658"/>
      <c r="BM79" s="658"/>
      <c r="BN79" s="658"/>
      <c r="BO79" s="658"/>
      <c r="BP79" s="658"/>
      <c r="BQ79" s="658"/>
      <c r="BR79" s="658"/>
      <c r="BS79" s="658"/>
      <c r="BT79" s="658"/>
      <c r="BU79" s="658"/>
      <c r="BV79" s="658"/>
      <c r="BW79" s="658"/>
      <c r="BX79" s="658"/>
      <c r="BY79" s="658"/>
      <c r="BZ79" s="658"/>
      <c r="CA79" s="658"/>
      <c r="CB79" s="658"/>
      <c r="CC79" s="658"/>
      <c r="CD79" s="658"/>
      <c r="CE79" s="658"/>
      <c r="CF79" s="658"/>
      <c r="CG79" s="658"/>
      <c r="CH79" s="658"/>
      <c r="CI79" s="658"/>
      <c r="CJ79" s="658"/>
      <c r="CK79" s="658"/>
      <c r="CL79" s="658"/>
      <c r="CM79" s="658"/>
      <c r="CN79" s="658"/>
      <c r="CO79" s="658"/>
      <c r="CP79" s="658"/>
      <c r="CQ79" s="658"/>
      <c r="CR79" s="658"/>
      <c r="CS79" s="658"/>
      <c r="CT79" s="658"/>
      <c r="CU79" s="658"/>
      <c r="CV79" s="23"/>
      <c r="DC79" s="1026"/>
    </row>
    <row r="80" spans="1:107" ht="15.75" customHeight="1" thickBot="1">
      <c r="A80" s="22"/>
      <c r="B80" s="786"/>
      <c r="C80" s="787"/>
      <c r="D80" s="787"/>
      <c r="E80" s="787"/>
      <c r="F80" s="787"/>
      <c r="G80" s="787"/>
      <c r="H80" s="787"/>
      <c r="I80" s="787"/>
      <c r="J80" s="787"/>
      <c r="K80" s="787"/>
      <c r="L80" s="787"/>
      <c r="M80" s="787"/>
      <c r="N80" s="787"/>
      <c r="O80" s="787"/>
      <c r="P80" s="787"/>
      <c r="Q80" s="787"/>
      <c r="R80" s="788"/>
      <c r="S80" s="807"/>
      <c r="T80" s="808"/>
      <c r="U80" s="808"/>
      <c r="V80" s="808"/>
      <c r="W80" s="808"/>
      <c r="X80" s="808"/>
      <c r="Y80" s="808"/>
      <c r="Z80" s="808"/>
      <c r="AA80" s="808"/>
      <c r="AB80" s="808"/>
      <c r="AC80" s="808"/>
      <c r="AD80" s="808"/>
      <c r="AE80" s="808"/>
      <c r="AF80" s="808"/>
      <c r="AG80" s="809"/>
      <c r="AH80" s="752"/>
      <c r="AI80" s="753"/>
      <c r="AJ80" s="753"/>
      <c r="AK80" s="753"/>
      <c r="AL80" s="754"/>
      <c r="AM80" s="754"/>
      <c r="AN80" s="754"/>
      <c r="AO80" s="672"/>
      <c r="AP80" s="672"/>
      <c r="AQ80" s="672"/>
      <c r="AR80" s="672"/>
      <c r="AS80" s="672"/>
      <c r="AT80" s="673"/>
      <c r="AU80" s="661"/>
      <c r="AV80" s="662"/>
      <c r="AW80" s="662"/>
      <c r="AX80" s="662"/>
      <c r="AY80" s="639"/>
      <c r="AZ80" s="662"/>
      <c r="BA80" s="662"/>
      <c r="BB80" s="662"/>
      <c r="BC80" s="814"/>
      <c r="BD80" s="1"/>
      <c r="BE80" s="1"/>
      <c r="BF80" s="637" t="str">
        <f>IF(VLOOKUP(BH80,Table_Skills,7,0),"Q","£")</f>
        <v>£</v>
      </c>
      <c r="BG80" s="637"/>
      <c r="BH80" s="794" t="s">
        <v>140</v>
      </c>
      <c r="BI80" s="794"/>
      <c r="BJ80" s="794"/>
      <c r="BK80" s="794"/>
      <c r="BL80" s="794"/>
      <c r="BM80" s="794"/>
      <c r="BN80" s="794"/>
      <c r="BO80" s="794"/>
      <c r="BP80" s="794"/>
      <c r="BQ80" s="794"/>
      <c r="BR80" s="794"/>
      <c r="BS80" s="794"/>
      <c r="BT80" s="794"/>
      <c r="BU80" s="794"/>
      <c r="BV80" s="794"/>
      <c r="BW80" s="794"/>
      <c r="BX80" s="634" t="str">
        <f>IF(ISTEXT(BH80),VLOOKUP(BH80,Table_Skills,2,0),"")</f>
        <v>Dex*</v>
      </c>
      <c r="BY80" s="634"/>
      <c r="BZ80" s="634"/>
      <c r="CA80" s="634"/>
      <c r="CB80" s="633"/>
      <c r="CC80" s="666" t="str">
        <f>IF(ISTEXT(BH80),IF(AND(VLOOKUP(BH80,Table_Skills,4,0)=0,CK80&lt;1),"NA",CG80+CK80+CO80+CS80),"")</f>
        <v>NA</v>
      </c>
      <c r="CD80" s="667"/>
      <c r="CE80" s="668"/>
      <c r="CF80" s="449" t="s">
        <v>79</v>
      </c>
      <c r="CG80" s="481">
        <f>IF(ISTEXT(BH80),VLOOKUP(BH80,Table_Skills,3,0),"")</f>
        <v>0</v>
      </c>
      <c r="CH80" s="482"/>
      <c r="CI80" s="482"/>
      <c r="CJ80" s="449" t="s">
        <v>80</v>
      </c>
      <c r="CK80" s="699"/>
      <c r="CL80" s="764"/>
      <c r="CM80" s="765"/>
      <c r="CN80" s="449" t="s">
        <v>80</v>
      </c>
      <c r="CO80" s="702">
        <f>IF(ISTEXT(BH80),VLOOKUP(BH80,Table_Skills,5,0)+VLOOKUP(BH80,Table_Skills,6,0)+IF(CK80&gt;0,VLOOKUP(BH80,Table_Skills,7,0),0),"")</f>
        <v>0</v>
      </c>
      <c r="CP80" s="702"/>
      <c r="CQ80" s="702"/>
      <c r="CR80" s="449" t="s">
        <v>80</v>
      </c>
      <c r="CS80" s="699"/>
      <c r="CT80" s="700"/>
      <c r="CU80" s="701"/>
      <c r="CV80" s="23"/>
      <c r="DC80" s="1026"/>
    </row>
    <row r="81" spans="1:107" ht="15.75" customHeight="1" thickBot="1">
      <c r="A81" s="22"/>
      <c r="B81" s="789"/>
      <c r="C81" s="790"/>
      <c r="D81" s="790"/>
      <c r="E81" s="790"/>
      <c r="F81" s="790"/>
      <c r="G81" s="790"/>
      <c r="H81" s="790"/>
      <c r="I81" s="790"/>
      <c r="J81" s="790"/>
      <c r="K81" s="790"/>
      <c r="L81" s="790"/>
      <c r="M81" s="790"/>
      <c r="N81" s="790"/>
      <c r="O81" s="790"/>
      <c r="P81" s="790"/>
      <c r="Q81" s="790"/>
      <c r="R81" s="791"/>
      <c r="S81" s="810"/>
      <c r="T81" s="811"/>
      <c r="U81" s="811"/>
      <c r="V81" s="811"/>
      <c r="W81" s="811"/>
      <c r="X81" s="811"/>
      <c r="Y81" s="811"/>
      <c r="Z81" s="811"/>
      <c r="AA81" s="811"/>
      <c r="AB81" s="811"/>
      <c r="AC81" s="811"/>
      <c r="AD81" s="811"/>
      <c r="AE81" s="811"/>
      <c r="AF81" s="811"/>
      <c r="AG81" s="812"/>
      <c r="AH81" s="755"/>
      <c r="AI81" s="756"/>
      <c r="AJ81" s="756"/>
      <c r="AK81" s="756"/>
      <c r="AL81" s="757"/>
      <c r="AM81" s="757"/>
      <c r="AN81" s="757"/>
      <c r="AO81" s="674"/>
      <c r="AP81" s="674"/>
      <c r="AQ81" s="674"/>
      <c r="AR81" s="674"/>
      <c r="AS81" s="674"/>
      <c r="AT81" s="675"/>
      <c r="AU81" s="663"/>
      <c r="AV81" s="664"/>
      <c r="AW81" s="664"/>
      <c r="AX81" s="664"/>
      <c r="AY81" s="640"/>
      <c r="AZ81" s="664"/>
      <c r="BA81" s="664"/>
      <c r="BB81" s="664"/>
      <c r="BC81" s="815"/>
      <c r="BD81" s="1"/>
      <c r="BE81" s="1"/>
      <c r="BF81" s="637"/>
      <c r="BG81" s="637"/>
      <c r="BH81" s="584"/>
      <c r="BI81" s="584"/>
      <c r="BJ81" s="584"/>
      <c r="BK81" s="584"/>
      <c r="BL81" s="584"/>
      <c r="BM81" s="584"/>
      <c r="BN81" s="584"/>
      <c r="BO81" s="584"/>
      <c r="BP81" s="584"/>
      <c r="BQ81" s="584"/>
      <c r="BR81" s="584"/>
      <c r="BS81" s="584"/>
      <c r="BT81" s="584"/>
      <c r="BU81" s="584"/>
      <c r="BV81" s="584"/>
      <c r="BW81" s="584"/>
      <c r="BX81" s="634"/>
      <c r="BY81" s="634"/>
      <c r="BZ81" s="634"/>
      <c r="CA81" s="634"/>
      <c r="CB81" s="633"/>
      <c r="CC81" s="630"/>
      <c r="CD81" s="631"/>
      <c r="CE81" s="632"/>
      <c r="CF81" s="449"/>
      <c r="CG81" s="483"/>
      <c r="CH81" s="483"/>
      <c r="CI81" s="483"/>
      <c r="CJ81" s="449"/>
      <c r="CK81" s="696"/>
      <c r="CL81" s="697"/>
      <c r="CM81" s="698"/>
      <c r="CN81" s="449"/>
      <c r="CO81" s="683"/>
      <c r="CP81" s="683"/>
      <c r="CQ81" s="683"/>
      <c r="CR81" s="449"/>
      <c r="CS81" s="691"/>
      <c r="CT81" s="692"/>
      <c r="CU81" s="693"/>
      <c r="CV81" s="23"/>
      <c r="DC81" s="1026"/>
    </row>
    <row r="82" spans="1:107" ht="15.75" customHeight="1" thickBot="1">
      <c r="A82" s="22"/>
      <c r="B82" s="792" t="s">
        <v>178</v>
      </c>
      <c r="C82" s="792"/>
      <c r="D82" s="792"/>
      <c r="E82" s="792"/>
      <c r="F82" s="792"/>
      <c r="G82" s="801" t="s">
        <v>179</v>
      </c>
      <c r="H82" s="801"/>
      <c r="I82" s="801"/>
      <c r="J82" s="801"/>
      <c r="K82" s="801"/>
      <c r="L82" s="801" t="s">
        <v>180</v>
      </c>
      <c r="M82" s="801"/>
      <c r="N82" s="801"/>
      <c r="O82" s="801"/>
      <c r="P82" s="801"/>
      <c r="Q82" s="801"/>
      <c r="R82" s="801"/>
      <c r="S82" s="801"/>
      <c r="T82" s="801"/>
      <c r="U82" s="801" t="s">
        <v>260</v>
      </c>
      <c r="V82" s="801"/>
      <c r="W82" s="801"/>
      <c r="X82" s="801"/>
      <c r="Y82" s="801"/>
      <c r="Z82" s="801"/>
      <c r="AA82" s="795" t="s">
        <v>181</v>
      </c>
      <c r="AB82" s="795"/>
      <c r="AC82" s="795"/>
      <c r="AD82" s="795"/>
      <c r="AE82" s="795"/>
      <c r="AF82" s="795"/>
      <c r="AG82" s="795"/>
      <c r="AH82" s="795"/>
      <c r="AI82" s="795"/>
      <c r="AJ82" s="795"/>
      <c r="AK82" s="795"/>
      <c r="AL82" s="795"/>
      <c r="AM82" s="795"/>
      <c r="AN82" s="795"/>
      <c r="AO82" s="795"/>
      <c r="AP82" s="795"/>
      <c r="AQ82" s="795"/>
      <c r="AR82" s="795"/>
      <c r="AS82" s="795"/>
      <c r="AT82" s="795"/>
      <c r="AU82" s="795"/>
      <c r="AV82" s="795"/>
      <c r="AW82" s="795"/>
      <c r="AX82" s="795"/>
      <c r="AY82" s="795"/>
      <c r="AZ82" s="795"/>
      <c r="BA82" s="795"/>
      <c r="BB82" s="795"/>
      <c r="BC82" s="795"/>
      <c r="BD82" s="1"/>
      <c r="BE82" s="1"/>
      <c r="BF82" s="637" t="str">
        <f>IF(VLOOKUP(BH82,Table_Skills,7,0),"Q","£")</f>
        <v>£</v>
      </c>
      <c r="BG82" s="637"/>
      <c r="BH82" s="583" t="s">
        <v>149</v>
      </c>
      <c r="BI82" s="583"/>
      <c r="BJ82" s="583"/>
      <c r="BK82" s="583"/>
      <c r="BL82" s="583"/>
      <c r="BM82" s="583"/>
      <c r="BN82" s="583"/>
      <c r="BO82" s="583"/>
      <c r="BP82" s="583"/>
      <c r="BQ82" s="583"/>
      <c r="BR82" s="583"/>
      <c r="BS82" s="583"/>
      <c r="BT82" s="583"/>
      <c r="BU82" s="583"/>
      <c r="BV82" s="583"/>
      <c r="BW82" s="583"/>
      <c r="BX82" s="634" t="str">
        <f>IF(ISTEXT(BH82),VLOOKUP(BH82,Table_Skills,2,0),"")</f>
        <v>Cha</v>
      </c>
      <c r="BY82" s="634"/>
      <c r="BZ82" s="634"/>
      <c r="CA82" s="634"/>
      <c r="CB82" s="633"/>
      <c r="CC82" s="627" t="str">
        <f>IF(ISTEXT(BH82),IF(AND(VLOOKUP(BH82,Table_Skills,4,0)=0,CK82&lt;1),"NA",CG82+CK82+CO82+CS82),"")</f>
        <v>NA</v>
      </c>
      <c r="CD82" s="628"/>
      <c r="CE82" s="629"/>
      <c r="CF82" s="449" t="s">
        <v>79</v>
      </c>
      <c r="CG82" s="481">
        <f>IF(ISTEXT(BH82),VLOOKUP(BH82,Table_Skills,3,0),"")</f>
        <v>0</v>
      </c>
      <c r="CH82" s="482"/>
      <c r="CI82" s="482"/>
      <c r="CJ82" s="449" t="s">
        <v>80</v>
      </c>
      <c r="CK82" s="688"/>
      <c r="CL82" s="694"/>
      <c r="CM82" s="695"/>
      <c r="CN82" s="449" t="s">
        <v>80</v>
      </c>
      <c r="CO82" s="682">
        <f>IF(ISTEXT(BH82),VLOOKUP(BH82,Table_Skills,5,0)+VLOOKUP(BH82,Table_Skills,6,0)+IF(CK82&gt;0,VLOOKUP(BH82,Table_Skills,7,0),0),"")</f>
        <v>0</v>
      </c>
      <c r="CP82" s="682"/>
      <c r="CQ82" s="682"/>
      <c r="CR82" s="449" t="s">
        <v>80</v>
      </c>
      <c r="CS82" s="688"/>
      <c r="CT82" s="689"/>
      <c r="CU82" s="690"/>
      <c r="CV82" s="23"/>
      <c r="DC82" s="1026"/>
    </row>
    <row r="83" spans="1:107" ht="15.75" customHeight="1" thickBot="1">
      <c r="A83" s="22"/>
      <c r="B83" s="766"/>
      <c r="C83" s="767"/>
      <c r="D83" s="767"/>
      <c r="E83" s="767"/>
      <c r="F83" s="768"/>
      <c r="G83" s="659"/>
      <c r="H83" s="660"/>
      <c r="I83" s="660"/>
      <c r="J83" s="966" t="s">
        <v>227</v>
      </c>
      <c r="K83" s="967"/>
      <c r="L83" s="775"/>
      <c r="M83" s="776"/>
      <c r="N83" s="776"/>
      <c r="O83" s="776"/>
      <c r="P83" s="776"/>
      <c r="Q83" s="776"/>
      <c r="R83" s="776"/>
      <c r="S83" s="776"/>
      <c r="T83" s="777"/>
      <c r="U83" s="775"/>
      <c r="V83" s="776"/>
      <c r="W83" s="776"/>
      <c r="X83" s="776"/>
      <c r="Y83" s="776"/>
      <c r="Z83" s="777"/>
      <c r="AA83" s="775"/>
      <c r="AB83" s="776"/>
      <c r="AC83" s="776"/>
      <c r="AD83" s="776"/>
      <c r="AE83" s="776"/>
      <c r="AF83" s="776"/>
      <c r="AG83" s="776"/>
      <c r="AH83" s="776"/>
      <c r="AI83" s="776"/>
      <c r="AJ83" s="776"/>
      <c r="AK83" s="776"/>
      <c r="AL83" s="776"/>
      <c r="AM83" s="776"/>
      <c r="AN83" s="776"/>
      <c r="AO83" s="776"/>
      <c r="AP83" s="776"/>
      <c r="AQ83" s="776"/>
      <c r="AR83" s="776"/>
      <c r="AS83" s="776"/>
      <c r="AT83" s="776"/>
      <c r="AU83" s="776"/>
      <c r="AV83" s="776"/>
      <c r="AW83" s="776"/>
      <c r="AX83" s="776"/>
      <c r="AY83" s="776"/>
      <c r="AZ83" s="776"/>
      <c r="BA83" s="776"/>
      <c r="BB83" s="776"/>
      <c r="BC83" s="777"/>
      <c r="BD83" s="1"/>
      <c r="BE83" s="1"/>
      <c r="BF83" s="637"/>
      <c r="BG83" s="637"/>
      <c r="BH83" s="584"/>
      <c r="BI83" s="584"/>
      <c r="BJ83" s="584"/>
      <c r="BK83" s="584"/>
      <c r="BL83" s="584"/>
      <c r="BM83" s="584"/>
      <c r="BN83" s="584"/>
      <c r="BO83" s="584"/>
      <c r="BP83" s="584"/>
      <c r="BQ83" s="584"/>
      <c r="BR83" s="584"/>
      <c r="BS83" s="584"/>
      <c r="BT83" s="584"/>
      <c r="BU83" s="584"/>
      <c r="BV83" s="584"/>
      <c r="BW83" s="584"/>
      <c r="BX83" s="634"/>
      <c r="BY83" s="634"/>
      <c r="BZ83" s="634"/>
      <c r="CA83" s="634"/>
      <c r="CB83" s="633"/>
      <c r="CC83" s="630"/>
      <c r="CD83" s="631"/>
      <c r="CE83" s="632"/>
      <c r="CF83" s="449"/>
      <c r="CG83" s="483"/>
      <c r="CH83" s="483"/>
      <c r="CI83" s="483"/>
      <c r="CJ83" s="449"/>
      <c r="CK83" s="696"/>
      <c r="CL83" s="697"/>
      <c r="CM83" s="698"/>
      <c r="CN83" s="449"/>
      <c r="CO83" s="683"/>
      <c r="CP83" s="683"/>
      <c r="CQ83" s="683"/>
      <c r="CR83" s="449"/>
      <c r="CS83" s="691"/>
      <c r="CT83" s="692"/>
      <c r="CU83" s="693"/>
      <c r="CV83" s="23"/>
      <c r="DC83" s="1026"/>
    </row>
    <row r="84" spans="1:107" ht="15.75" customHeight="1" thickBot="1">
      <c r="A84" s="22"/>
      <c r="B84" s="769"/>
      <c r="C84" s="770"/>
      <c r="D84" s="770"/>
      <c r="E84" s="770"/>
      <c r="F84" s="771"/>
      <c r="G84" s="661"/>
      <c r="H84" s="662"/>
      <c r="I84" s="662"/>
      <c r="J84" s="639"/>
      <c r="K84" s="968"/>
      <c r="L84" s="778"/>
      <c r="M84" s="514"/>
      <c r="N84" s="514"/>
      <c r="O84" s="514"/>
      <c r="P84" s="514"/>
      <c r="Q84" s="514"/>
      <c r="R84" s="514"/>
      <c r="S84" s="514"/>
      <c r="T84" s="779"/>
      <c r="U84" s="778"/>
      <c r="V84" s="514"/>
      <c r="W84" s="514"/>
      <c r="X84" s="514"/>
      <c r="Y84" s="514"/>
      <c r="Z84" s="779"/>
      <c r="AA84" s="778"/>
      <c r="AB84" s="514"/>
      <c r="AC84" s="514"/>
      <c r="AD84" s="514"/>
      <c r="AE84" s="514"/>
      <c r="AF84" s="514"/>
      <c r="AG84" s="514"/>
      <c r="AH84" s="514"/>
      <c r="AI84" s="514"/>
      <c r="AJ84" s="514"/>
      <c r="AK84" s="514"/>
      <c r="AL84" s="514"/>
      <c r="AM84" s="514"/>
      <c r="AN84" s="514"/>
      <c r="AO84" s="514"/>
      <c r="AP84" s="514"/>
      <c r="AQ84" s="514"/>
      <c r="AR84" s="514"/>
      <c r="AS84" s="514"/>
      <c r="AT84" s="514"/>
      <c r="AU84" s="514"/>
      <c r="AV84" s="514"/>
      <c r="AW84" s="514"/>
      <c r="AX84" s="514"/>
      <c r="AY84" s="514"/>
      <c r="AZ84" s="514"/>
      <c r="BA84" s="514"/>
      <c r="BB84" s="514"/>
      <c r="BC84" s="779"/>
      <c r="BD84" s="1"/>
      <c r="BE84" s="1"/>
      <c r="BF84" s="637" t="str">
        <f>IF(VLOOKUP(BH84,Table_Skills,7,0),"Q","£")</f>
        <v>£</v>
      </c>
      <c r="BG84" s="637"/>
      <c r="BH84" s="583" t="s">
        <v>322</v>
      </c>
      <c r="BI84" s="583"/>
      <c r="BJ84" s="583"/>
      <c r="BK84" s="583"/>
      <c r="BL84" s="583"/>
      <c r="BM84" s="583"/>
      <c r="BN84" s="583"/>
      <c r="BO84" s="583"/>
      <c r="BP84" s="583"/>
      <c r="BQ84" s="583"/>
      <c r="BR84" s="583"/>
      <c r="BS84" s="583"/>
      <c r="BT84" s="583"/>
      <c r="BU84" s="583"/>
      <c r="BV84" s="583"/>
      <c r="BW84" s="583"/>
      <c r="BX84" s="634" t="str">
        <f>IF(ISTEXT(BH84),VLOOKUP(BH84,Table_Skills,2,0),"")</f>
        <v>Int</v>
      </c>
      <c r="BY84" s="634"/>
      <c r="BZ84" s="634"/>
      <c r="CA84" s="634"/>
      <c r="CB84" s="633"/>
      <c r="CC84" s="627" t="str">
        <f>IF(ISTEXT(BH84),IF(AND(VLOOKUP(BH84,Table_Skills,4,0)=0,CK84&lt;1),"NA",CG84+CK84+CO84+CS84),"")</f>
        <v>NA</v>
      </c>
      <c r="CD84" s="628"/>
      <c r="CE84" s="629"/>
      <c r="CF84" s="449" t="s">
        <v>79</v>
      </c>
      <c r="CG84" s="481">
        <f>IF(ISTEXT(BH84),VLOOKUP(BH84,Table_Skills,3,0),"")</f>
        <v>0</v>
      </c>
      <c r="CH84" s="482"/>
      <c r="CI84" s="482"/>
      <c r="CJ84" s="449" t="s">
        <v>80</v>
      </c>
      <c r="CK84" s="688"/>
      <c r="CL84" s="694"/>
      <c r="CM84" s="695"/>
      <c r="CN84" s="449" t="s">
        <v>80</v>
      </c>
      <c r="CO84" s="682">
        <f>IF(ISTEXT(BH84),VLOOKUP(BH84,Table_Skills,5,0)+VLOOKUP(BH84,Table_Skills,6,0)+IF(CK84&gt;0,VLOOKUP(BH84,Table_Skills,7,0),0),"")</f>
        <v>0</v>
      </c>
      <c r="CP84" s="682"/>
      <c r="CQ84" s="682"/>
      <c r="CR84" s="449" t="s">
        <v>80</v>
      </c>
      <c r="CS84" s="688"/>
      <c r="CT84" s="689"/>
      <c r="CU84" s="690"/>
      <c r="CV84" s="23"/>
      <c r="DC84" s="1026"/>
    </row>
    <row r="85" spans="1:107" ht="15.75" customHeight="1" thickBot="1">
      <c r="A85" s="22"/>
      <c r="B85" s="772"/>
      <c r="C85" s="773"/>
      <c r="D85" s="773"/>
      <c r="E85" s="773"/>
      <c r="F85" s="774"/>
      <c r="G85" s="663"/>
      <c r="H85" s="664"/>
      <c r="I85" s="664"/>
      <c r="J85" s="640"/>
      <c r="K85" s="969"/>
      <c r="L85" s="780"/>
      <c r="M85" s="781"/>
      <c r="N85" s="781"/>
      <c r="O85" s="781"/>
      <c r="P85" s="781"/>
      <c r="Q85" s="781"/>
      <c r="R85" s="781"/>
      <c r="S85" s="781"/>
      <c r="T85" s="782"/>
      <c r="U85" s="780"/>
      <c r="V85" s="781"/>
      <c r="W85" s="781"/>
      <c r="X85" s="781"/>
      <c r="Y85" s="781"/>
      <c r="Z85" s="782"/>
      <c r="AA85" s="780"/>
      <c r="AB85" s="781"/>
      <c r="AC85" s="781"/>
      <c r="AD85" s="781"/>
      <c r="AE85" s="781"/>
      <c r="AF85" s="781"/>
      <c r="AG85" s="781"/>
      <c r="AH85" s="781"/>
      <c r="AI85" s="781"/>
      <c r="AJ85" s="781"/>
      <c r="AK85" s="781"/>
      <c r="AL85" s="781"/>
      <c r="AM85" s="781"/>
      <c r="AN85" s="781"/>
      <c r="AO85" s="781"/>
      <c r="AP85" s="781"/>
      <c r="AQ85" s="781"/>
      <c r="AR85" s="781"/>
      <c r="AS85" s="781"/>
      <c r="AT85" s="781"/>
      <c r="AU85" s="781"/>
      <c r="AV85" s="781"/>
      <c r="AW85" s="781"/>
      <c r="AX85" s="781"/>
      <c r="AY85" s="781"/>
      <c r="AZ85" s="781"/>
      <c r="BA85" s="781"/>
      <c r="BB85" s="781"/>
      <c r="BC85" s="782"/>
      <c r="BD85" s="1"/>
      <c r="BE85" s="1"/>
      <c r="BF85" s="637"/>
      <c r="BG85" s="637"/>
      <c r="BH85" s="584"/>
      <c r="BI85" s="584"/>
      <c r="BJ85" s="584"/>
      <c r="BK85" s="584"/>
      <c r="BL85" s="584"/>
      <c r="BM85" s="584"/>
      <c r="BN85" s="584"/>
      <c r="BO85" s="584"/>
      <c r="BP85" s="584"/>
      <c r="BQ85" s="584"/>
      <c r="BR85" s="584"/>
      <c r="BS85" s="584"/>
      <c r="BT85" s="584"/>
      <c r="BU85" s="584"/>
      <c r="BV85" s="584"/>
      <c r="BW85" s="584"/>
      <c r="BX85" s="634"/>
      <c r="BY85" s="634"/>
      <c r="BZ85" s="634"/>
      <c r="CA85" s="634"/>
      <c r="CB85" s="633"/>
      <c r="CC85" s="630"/>
      <c r="CD85" s="631"/>
      <c r="CE85" s="632"/>
      <c r="CF85" s="449"/>
      <c r="CG85" s="483"/>
      <c r="CH85" s="483"/>
      <c r="CI85" s="483"/>
      <c r="CJ85" s="449"/>
      <c r="CK85" s="696"/>
      <c r="CL85" s="697"/>
      <c r="CM85" s="698"/>
      <c r="CN85" s="449"/>
      <c r="CO85" s="683"/>
      <c r="CP85" s="683"/>
      <c r="CQ85" s="683"/>
      <c r="CR85" s="449"/>
      <c r="CS85" s="691"/>
      <c r="CT85" s="692"/>
      <c r="CU85" s="693"/>
      <c r="CV85" s="23"/>
      <c r="DC85" s="1026"/>
    </row>
    <row r="86" spans="1:107" ht="15.75" customHeight="1">
      <c r="A86" s="22"/>
      <c r="BD86" s="1"/>
      <c r="BE86" s="1"/>
      <c r="BF86" s="637" t="str">
        <f>IF(VLOOKUP(BH86,Table_Skills,7,0),"Q","£")</f>
        <v>£</v>
      </c>
      <c r="BG86" s="637"/>
      <c r="BH86" s="583" t="s">
        <v>323</v>
      </c>
      <c r="BI86" s="583"/>
      <c r="BJ86" s="583"/>
      <c r="BK86" s="583"/>
      <c r="BL86" s="583"/>
      <c r="BM86" s="583"/>
      <c r="BN86" s="583"/>
      <c r="BO86" s="583"/>
      <c r="BP86" s="583"/>
      <c r="BQ86" s="583"/>
      <c r="BR86" s="583"/>
      <c r="BS86" s="583"/>
      <c r="BT86" s="583"/>
      <c r="BU86" s="583"/>
      <c r="BV86" s="583"/>
      <c r="BW86" s="583"/>
      <c r="BX86" s="634" t="str">
        <f>IF(ISTEXT(BH86),VLOOKUP(BH86,Table_Skills,2,0),"")</f>
        <v>Int</v>
      </c>
      <c r="BY86" s="634"/>
      <c r="BZ86" s="634"/>
      <c r="CA86" s="634"/>
      <c r="CB86" s="633"/>
      <c r="CC86" s="627" t="str">
        <f>IF(ISTEXT(BH86),IF(AND(VLOOKUP(BH86,Table_Skills,4,0)=0,CK86&lt;1),"NA",CG86+CK86+CO86+CS86),"")</f>
        <v>NA</v>
      </c>
      <c r="CD86" s="628"/>
      <c r="CE86" s="629"/>
      <c r="CF86" s="449" t="s">
        <v>79</v>
      </c>
      <c r="CG86" s="481">
        <f>IF(ISTEXT(BH86),VLOOKUP(BH86,Table_Skills,3,0),"")</f>
        <v>0</v>
      </c>
      <c r="CH86" s="482"/>
      <c r="CI86" s="482"/>
      <c r="CJ86" s="449" t="s">
        <v>80</v>
      </c>
      <c r="CK86" s="688"/>
      <c r="CL86" s="694"/>
      <c r="CM86" s="695"/>
      <c r="CN86" s="449" t="s">
        <v>80</v>
      </c>
      <c r="CO86" s="682">
        <f>IF(ISTEXT(BH86),VLOOKUP(BH86,Table_Skills,5,0)+VLOOKUP(BH86,Table_Skills,6,0)+IF(CK86&gt;0,VLOOKUP(BH86,Table_Skills,7,0),0),"")</f>
        <v>0</v>
      </c>
      <c r="CP86" s="682"/>
      <c r="CQ86" s="682"/>
      <c r="CR86" s="449" t="s">
        <v>80</v>
      </c>
      <c r="CS86" s="688"/>
      <c r="CT86" s="689"/>
      <c r="CU86" s="690"/>
      <c r="CV86" s="23"/>
      <c r="DC86" s="1026"/>
    </row>
    <row r="87" spans="1:107" ht="15.75" customHeight="1" thickBot="1">
      <c r="A87" s="2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580" t="s">
        <v>282</v>
      </c>
      <c r="AI87" s="580"/>
      <c r="AJ87" s="580"/>
      <c r="AK87" s="580"/>
      <c r="AL87" s="580"/>
      <c r="AM87" s="580"/>
      <c r="AN87" s="580"/>
      <c r="AO87" s="580"/>
      <c r="AP87" s="580"/>
      <c r="AQ87" s="580"/>
      <c r="AR87" s="580"/>
      <c r="AS87" s="580"/>
      <c r="AT87" s="581">
        <v>0.5</v>
      </c>
      <c r="AU87" s="582"/>
      <c r="AV87" s="30"/>
      <c r="AW87" s="30"/>
      <c r="AX87" s="1"/>
      <c r="AY87" s="30"/>
      <c r="AZ87" s="30"/>
      <c r="BA87" s="30"/>
      <c r="BB87" s="30"/>
      <c r="BC87" s="30"/>
      <c r="BD87" s="1"/>
      <c r="BE87" s="1"/>
      <c r="BF87" s="637"/>
      <c r="BG87" s="637"/>
      <c r="BH87" s="584"/>
      <c r="BI87" s="584"/>
      <c r="BJ87" s="584"/>
      <c r="BK87" s="584"/>
      <c r="BL87" s="584"/>
      <c r="BM87" s="584"/>
      <c r="BN87" s="584"/>
      <c r="BO87" s="584"/>
      <c r="BP87" s="584"/>
      <c r="BQ87" s="584"/>
      <c r="BR87" s="584"/>
      <c r="BS87" s="584"/>
      <c r="BT87" s="584"/>
      <c r="BU87" s="584"/>
      <c r="BV87" s="584"/>
      <c r="BW87" s="584"/>
      <c r="BX87" s="634"/>
      <c r="BY87" s="634"/>
      <c r="BZ87" s="634"/>
      <c r="CA87" s="634"/>
      <c r="CB87" s="633"/>
      <c r="CC87" s="630"/>
      <c r="CD87" s="631"/>
      <c r="CE87" s="632"/>
      <c r="CF87" s="449"/>
      <c r="CG87" s="483"/>
      <c r="CH87" s="483"/>
      <c r="CI87" s="483"/>
      <c r="CJ87" s="449"/>
      <c r="CK87" s="696"/>
      <c r="CL87" s="697"/>
      <c r="CM87" s="698"/>
      <c r="CN87" s="449"/>
      <c r="CO87" s="683"/>
      <c r="CP87" s="683"/>
      <c r="CQ87" s="683"/>
      <c r="CR87" s="449"/>
      <c r="CS87" s="691"/>
      <c r="CT87" s="692"/>
      <c r="CU87" s="693"/>
      <c r="CV87" s="23"/>
      <c r="DC87" s="1026"/>
    </row>
    <row r="88" spans="1:107" ht="15.75" customHeight="1" thickBot="1">
      <c r="A88" s="22"/>
      <c r="B88" s="747" t="s">
        <v>173</v>
      </c>
      <c r="C88" s="747"/>
      <c r="D88" s="747"/>
      <c r="E88" s="747"/>
      <c r="F88" s="747"/>
      <c r="G88" s="747"/>
      <c r="H88" s="747"/>
      <c r="I88" s="747"/>
      <c r="J88" s="747"/>
      <c r="K88" s="747"/>
      <c r="L88" s="747"/>
      <c r="M88" s="747"/>
      <c r="N88" s="747"/>
      <c r="O88" s="747"/>
      <c r="P88" s="747"/>
      <c r="Q88" s="747"/>
      <c r="R88" s="747"/>
      <c r="S88" s="760" t="s">
        <v>280</v>
      </c>
      <c r="T88" s="761"/>
      <c r="U88" s="761"/>
      <c r="V88" s="761"/>
      <c r="W88" s="761"/>
      <c r="X88" s="761"/>
      <c r="Y88" s="761"/>
      <c r="Z88" s="761"/>
      <c r="AA88" s="761"/>
      <c r="AB88" s="761"/>
      <c r="AC88" s="761"/>
      <c r="AD88" s="761"/>
      <c r="AE88" s="53">
        <v>0</v>
      </c>
      <c r="AF88" s="29"/>
      <c r="AG88" s="37"/>
      <c r="AH88" s="758" t="s">
        <v>281</v>
      </c>
      <c r="AI88" s="759"/>
      <c r="AJ88" s="759"/>
      <c r="AK88" s="759"/>
      <c r="AL88" s="759"/>
      <c r="AM88" s="759"/>
      <c r="AN88" s="759"/>
      <c r="AO88" s="759"/>
      <c r="AP88" s="759"/>
      <c r="AQ88" s="759"/>
      <c r="AR88" s="759"/>
      <c r="AS88" s="759"/>
      <c r="AT88" s="110">
        <v>0</v>
      </c>
      <c r="AU88" s="1"/>
      <c r="AV88" s="1"/>
      <c r="AW88" s="1"/>
      <c r="AX88" s="1"/>
      <c r="AY88" s="1"/>
      <c r="AZ88" s="1"/>
      <c r="BA88" s="1"/>
      <c r="BB88" s="1"/>
      <c r="BC88" s="1"/>
      <c r="BD88" s="1"/>
      <c r="BE88" s="1"/>
      <c r="BF88" s="637" t="str">
        <f>IF(VLOOKUP(BH88,Table_Skills,7,0),"Q","£")</f>
        <v>£</v>
      </c>
      <c r="BG88" s="637"/>
      <c r="BH88" s="583" t="s">
        <v>324</v>
      </c>
      <c r="BI88" s="583"/>
      <c r="BJ88" s="583"/>
      <c r="BK88" s="583"/>
      <c r="BL88" s="583"/>
      <c r="BM88" s="583"/>
      <c r="BN88" s="583"/>
      <c r="BO88" s="583"/>
      <c r="BP88" s="583"/>
      <c r="BQ88" s="583"/>
      <c r="BR88" s="583"/>
      <c r="BS88" s="583"/>
      <c r="BT88" s="583"/>
      <c r="BU88" s="583"/>
      <c r="BV88" s="583"/>
      <c r="BW88" s="583"/>
      <c r="BX88" s="634" t="str">
        <f>IF(ISTEXT(BH88),VLOOKUP(BH88,Table_Skills,2,0),"")</f>
        <v>Int</v>
      </c>
      <c r="BY88" s="634"/>
      <c r="BZ88" s="634"/>
      <c r="CA88" s="634"/>
      <c r="CB88" s="633"/>
      <c r="CC88" s="627" t="str">
        <f>IF(ISTEXT(BH88),IF(AND(VLOOKUP(BH88,Table_Skills,4,0)=0,CK88&lt;1),"NA",CG88+CK88+CO88+CS88),"")</f>
        <v>NA</v>
      </c>
      <c r="CD88" s="628"/>
      <c r="CE88" s="629"/>
      <c r="CF88" s="449" t="s">
        <v>79</v>
      </c>
      <c r="CG88" s="481">
        <f>IF(ISTEXT(BH88),VLOOKUP(BH88,Table_Skills,3,0),"")</f>
        <v>0</v>
      </c>
      <c r="CH88" s="482"/>
      <c r="CI88" s="482"/>
      <c r="CJ88" s="449" t="s">
        <v>80</v>
      </c>
      <c r="CK88" s="688"/>
      <c r="CL88" s="694"/>
      <c r="CM88" s="695"/>
      <c r="CN88" s="449" t="s">
        <v>80</v>
      </c>
      <c r="CO88" s="682">
        <f>IF(ISTEXT(BH88),VLOOKUP(BH88,Table_Skills,5,0)+VLOOKUP(BH88,Table_Skills,6,0)+IF(CK88&gt;0,VLOOKUP(BH88,Table_Skills,7,0),0),"")</f>
        <v>0</v>
      </c>
      <c r="CP88" s="682"/>
      <c r="CQ88" s="682"/>
      <c r="CR88" s="449" t="s">
        <v>80</v>
      </c>
      <c r="CS88" s="688"/>
      <c r="CT88" s="689"/>
      <c r="CU88" s="690"/>
      <c r="CV88" s="23"/>
      <c r="DC88" s="1026"/>
    </row>
    <row r="89" spans="1:107" ht="15.75" customHeight="1" thickBot="1">
      <c r="A89" s="22"/>
      <c r="B89" s="748"/>
      <c r="C89" s="748"/>
      <c r="D89" s="748"/>
      <c r="E89" s="748"/>
      <c r="F89" s="748"/>
      <c r="G89" s="748"/>
      <c r="H89" s="748"/>
      <c r="I89" s="748"/>
      <c r="J89" s="748"/>
      <c r="K89" s="748"/>
      <c r="L89" s="748"/>
      <c r="M89" s="748"/>
      <c r="N89" s="748"/>
      <c r="O89" s="748"/>
      <c r="P89" s="748"/>
      <c r="Q89" s="748"/>
      <c r="R89" s="748"/>
      <c r="S89" s="818" t="s">
        <v>174</v>
      </c>
      <c r="T89" s="818"/>
      <c r="U89" s="818"/>
      <c r="V89" s="818"/>
      <c r="W89" s="818"/>
      <c r="X89" s="818"/>
      <c r="Y89" s="818"/>
      <c r="Z89" s="818"/>
      <c r="AA89" s="818"/>
      <c r="AB89" s="818"/>
      <c r="AC89" s="818"/>
      <c r="AD89" s="818"/>
      <c r="AE89" s="818"/>
      <c r="AF89" s="818"/>
      <c r="AG89" s="792"/>
      <c r="AH89" s="801" t="s">
        <v>175</v>
      </c>
      <c r="AI89" s="801"/>
      <c r="AJ89" s="801"/>
      <c r="AK89" s="801"/>
      <c r="AL89" s="801"/>
      <c r="AM89" s="801"/>
      <c r="AN89" s="801"/>
      <c r="AO89" s="801"/>
      <c r="AP89" s="801"/>
      <c r="AQ89" s="801"/>
      <c r="AR89" s="801"/>
      <c r="AS89" s="801"/>
      <c r="AT89" s="802"/>
      <c r="AU89" s="803" t="s">
        <v>176</v>
      </c>
      <c r="AV89" s="803"/>
      <c r="AW89" s="803"/>
      <c r="AX89" s="803"/>
      <c r="AY89" s="803"/>
      <c r="AZ89" s="803"/>
      <c r="BA89" s="803"/>
      <c r="BB89" s="803"/>
      <c r="BC89" s="803"/>
      <c r="BD89" s="1"/>
      <c r="BE89" s="1"/>
      <c r="BF89" s="637"/>
      <c r="BG89" s="637"/>
      <c r="BH89" s="584"/>
      <c r="BI89" s="584"/>
      <c r="BJ89" s="584"/>
      <c r="BK89" s="584"/>
      <c r="BL89" s="584"/>
      <c r="BM89" s="584"/>
      <c r="BN89" s="584"/>
      <c r="BO89" s="584"/>
      <c r="BP89" s="584"/>
      <c r="BQ89" s="584"/>
      <c r="BR89" s="584"/>
      <c r="BS89" s="584"/>
      <c r="BT89" s="584"/>
      <c r="BU89" s="584"/>
      <c r="BV89" s="584"/>
      <c r="BW89" s="584"/>
      <c r="BX89" s="634"/>
      <c r="BY89" s="634"/>
      <c r="BZ89" s="634"/>
      <c r="CA89" s="634"/>
      <c r="CB89" s="633"/>
      <c r="CC89" s="630"/>
      <c r="CD89" s="631"/>
      <c r="CE89" s="632"/>
      <c r="CF89" s="449"/>
      <c r="CG89" s="483"/>
      <c r="CH89" s="483"/>
      <c r="CI89" s="483"/>
      <c r="CJ89" s="449"/>
      <c r="CK89" s="696"/>
      <c r="CL89" s="697"/>
      <c r="CM89" s="698"/>
      <c r="CN89" s="449"/>
      <c r="CO89" s="683"/>
      <c r="CP89" s="683"/>
      <c r="CQ89" s="683"/>
      <c r="CR89" s="449"/>
      <c r="CS89" s="691"/>
      <c r="CT89" s="692"/>
      <c r="CU89" s="693"/>
      <c r="CV89" s="23"/>
      <c r="DC89" s="1026"/>
    </row>
    <row r="90" spans="1:107" ht="15.75" customHeight="1" thickBot="1">
      <c r="A90" s="22"/>
      <c r="B90" s="783" t="s">
        <v>320</v>
      </c>
      <c r="C90" s="784"/>
      <c r="D90" s="784"/>
      <c r="E90" s="784"/>
      <c r="F90" s="784"/>
      <c r="G90" s="784"/>
      <c r="H90" s="784"/>
      <c r="I90" s="784"/>
      <c r="J90" s="784"/>
      <c r="K90" s="784"/>
      <c r="L90" s="784"/>
      <c r="M90" s="784"/>
      <c r="N90" s="784"/>
      <c r="O90" s="784"/>
      <c r="P90" s="784"/>
      <c r="Q90" s="784"/>
      <c r="R90" s="785"/>
      <c r="S90" s="804" t="str">
        <f>IF(Melee+AE88&lt;1,"","+")&amp;Melee+AE88&amp;IF(BAB&gt;5,"/+"&amp;Melee+AE88-5,"")&amp;IF(BAB&gt;10,"/+"&amp;Melee+AE88-10,"")&amp;IF(BAB&gt;15,"/+"&amp;Melee+AE88-15,"")&amp;IF(BAB&gt;20,"/+"&amp;Melee+AE88-20,"")</f>
        <v>0</v>
      </c>
      <c r="T90" s="805"/>
      <c r="U90" s="805"/>
      <c r="V90" s="805"/>
      <c r="W90" s="805"/>
      <c r="X90" s="805"/>
      <c r="Y90" s="805"/>
      <c r="Z90" s="805"/>
      <c r="AA90" s="805"/>
      <c r="AB90" s="805"/>
      <c r="AC90" s="805"/>
      <c r="AD90" s="805"/>
      <c r="AE90" s="805"/>
      <c r="AF90" s="805"/>
      <c r="AG90" s="806"/>
      <c r="AH90" s="749" t="s">
        <v>317</v>
      </c>
      <c r="AI90" s="750"/>
      <c r="AJ90" s="750"/>
      <c r="AK90" s="750"/>
      <c r="AL90" s="751"/>
      <c r="AM90" s="751"/>
      <c r="AN90" s="751"/>
      <c r="AO90" s="670">
        <f>IF(AT88+(IF(Str_Mod_Current&gt;-1,ROUNDDOWN(Str_Mod_Current*AT87,0),Str_Mod_Current))&lt;&gt;0,AT88+(IF(Str_Mod_Current&gt;-1,ROUNDDOWN(Str_Mod_Current*AT87,0),Str_Mod_Current)),"")</f>
      </c>
      <c r="AP90" s="670"/>
      <c r="AQ90" s="670"/>
      <c r="AR90" s="670"/>
      <c r="AS90" s="670"/>
      <c r="AT90" s="671"/>
      <c r="AU90" s="659"/>
      <c r="AV90" s="660"/>
      <c r="AW90" s="660"/>
      <c r="AX90" s="660"/>
      <c r="AY90" s="638" t="s">
        <v>59</v>
      </c>
      <c r="AZ90" s="660"/>
      <c r="BA90" s="660"/>
      <c r="BB90" s="660"/>
      <c r="BC90" s="813"/>
      <c r="BD90" s="1"/>
      <c r="BE90" s="1"/>
      <c r="BF90" s="637" t="str">
        <f>IF(VLOOKUP(BH90,Table_Skills,7,0),"Q","£")</f>
        <v>£</v>
      </c>
      <c r="BG90" s="637"/>
      <c r="BH90" s="583" t="s">
        <v>325</v>
      </c>
      <c r="BI90" s="583"/>
      <c r="BJ90" s="583"/>
      <c r="BK90" s="583"/>
      <c r="BL90" s="583"/>
      <c r="BM90" s="583"/>
      <c r="BN90" s="583"/>
      <c r="BO90" s="583"/>
      <c r="BP90" s="583"/>
      <c r="BQ90" s="583"/>
      <c r="BR90" s="583"/>
      <c r="BS90" s="583"/>
      <c r="BT90" s="583"/>
      <c r="BU90" s="583"/>
      <c r="BV90" s="583"/>
      <c r="BW90" s="583"/>
      <c r="BX90" s="634" t="str">
        <f>IF(ISTEXT(BH90),VLOOKUP(BH90,Table_Skills,2,0),"")</f>
        <v>Int</v>
      </c>
      <c r="BY90" s="634"/>
      <c r="BZ90" s="634"/>
      <c r="CA90" s="634"/>
      <c r="CB90" s="633"/>
      <c r="CC90" s="627" t="str">
        <f>IF(ISTEXT(BH90),IF(AND(VLOOKUP(BH90,Table_Skills,4,0)=0,CK90&lt;1),"NA",CG90+CK90+CO90+CS90),"")</f>
        <v>NA</v>
      </c>
      <c r="CD90" s="628"/>
      <c r="CE90" s="629"/>
      <c r="CF90" s="449" t="s">
        <v>79</v>
      </c>
      <c r="CG90" s="481">
        <f>IF(ISTEXT(BH90),VLOOKUP(BH90,Table_Skills,3,0),"")</f>
        <v>0</v>
      </c>
      <c r="CH90" s="482"/>
      <c r="CI90" s="482"/>
      <c r="CJ90" s="449" t="s">
        <v>80</v>
      </c>
      <c r="CK90" s="688"/>
      <c r="CL90" s="694"/>
      <c r="CM90" s="695"/>
      <c r="CN90" s="449" t="s">
        <v>80</v>
      </c>
      <c r="CO90" s="682">
        <f>IF(ISTEXT(BH90),VLOOKUP(BH90,Table_Skills,5,0)+VLOOKUP(BH90,Table_Skills,6,0)+IF(CK90&gt;0,VLOOKUP(BH90,Table_Skills,7,0),0),"")</f>
        <v>0</v>
      </c>
      <c r="CP90" s="682"/>
      <c r="CQ90" s="682"/>
      <c r="CR90" s="449" t="s">
        <v>80</v>
      </c>
      <c r="CS90" s="688"/>
      <c r="CT90" s="689"/>
      <c r="CU90" s="690"/>
      <c r="CV90" s="23"/>
      <c r="DC90" s="1026"/>
    </row>
    <row r="91" spans="1:107" ht="15.75" customHeight="1" thickBot="1">
      <c r="A91" s="22"/>
      <c r="B91" s="786"/>
      <c r="C91" s="787"/>
      <c r="D91" s="787"/>
      <c r="E91" s="787"/>
      <c r="F91" s="787"/>
      <c r="G91" s="787"/>
      <c r="H91" s="787"/>
      <c r="I91" s="787"/>
      <c r="J91" s="787"/>
      <c r="K91" s="787"/>
      <c r="L91" s="787"/>
      <c r="M91" s="787"/>
      <c r="N91" s="787"/>
      <c r="O91" s="787"/>
      <c r="P91" s="787"/>
      <c r="Q91" s="787"/>
      <c r="R91" s="788"/>
      <c r="S91" s="807"/>
      <c r="T91" s="808"/>
      <c r="U91" s="808"/>
      <c r="V91" s="808"/>
      <c r="W91" s="808"/>
      <c r="X91" s="808"/>
      <c r="Y91" s="808"/>
      <c r="Z91" s="808"/>
      <c r="AA91" s="808"/>
      <c r="AB91" s="808"/>
      <c r="AC91" s="808"/>
      <c r="AD91" s="808"/>
      <c r="AE91" s="808"/>
      <c r="AF91" s="808"/>
      <c r="AG91" s="809"/>
      <c r="AH91" s="752"/>
      <c r="AI91" s="753"/>
      <c r="AJ91" s="753"/>
      <c r="AK91" s="753"/>
      <c r="AL91" s="754"/>
      <c r="AM91" s="754"/>
      <c r="AN91" s="754"/>
      <c r="AO91" s="672"/>
      <c r="AP91" s="672"/>
      <c r="AQ91" s="672"/>
      <c r="AR91" s="672"/>
      <c r="AS91" s="672"/>
      <c r="AT91" s="673"/>
      <c r="AU91" s="661"/>
      <c r="AV91" s="662"/>
      <c r="AW91" s="662"/>
      <c r="AX91" s="662"/>
      <c r="AY91" s="639"/>
      <c r="AZ91" s="662"/>
      <c r="BA91" s="662"/>
      <c r="BB91" s="662"/>
      <c r="BC91" s="814"/>
      <c r="BD91" s="1"/>
      <c r="BE91" s="1"/>
      <c r="BF91" s="637"/>
      <c r="BG91" s="637"/>
      <c r="BH91" s="584"/>
      <c r="BI91" s="584"/>
      <c r="BJ91" s="584"/>
      <c r="BK91" s="584"/>
      <c r="BL91" s="584"/>
      <c r="BM91" s="584"/>
      <c r="BN91" s="584"/>
      <c r="BO91" s="584"/>
      <c r="BP91" s="584"/>
      <c r="BQ91" s="584"/>
      <c r="BR91" s="584"/>
      <c r="BS91" s="584"/>
      <c r="BT91" s="584"/>
      <c r="BU91" s="584"/>
      <c r="BV91" s="584"/>
      <c r="BW91" s="584"/>
      <c r="BX91" s="634"/>
      <c r="BY91" s="634"/>
      <c r="BZ91" s="634"/>
      <c r="CA91" s="634"/>
      <c r="CB91" s="633"/>
      <c r="CC91" s="630"/>
      <c r="CD91" s="631"/>
      <c r="CE91" s="632"/>
      <c r="CF91" s="449"/>
      <c r="CG91" s="483"/>
      <c r="CH91" s="483"/>
      <c r="CI91" s="483"/>
      <c r="CJ91" s="449"/>
      <c r="CK91" s="696"/>
      <c r="CL91" s="697"/>
      <c r="CM91" s="698"/>
      <c r="CN91" s="449"/>
      <c r="CO91" s="683"/>
      <c r="CP91" s="683"/>
      <c r="CQ91" s="683"/>
      <c r="CR91" s="449"/>
      <c r="CS91" s="691"/>
      <c r="CT91" s="692"/>
      <c r="CU91" s="693"/>
      <c r="CV91" s="23"/>
      <c r="DC91" s="1026"/>
    </row>
    <row r="92" spans="1:107" ht="15.75" customHeight="1" thickBot="1">
      <c r="A92" s="22"/>
      <c r="B92" s="789"/>
      <c r="C92" s="790"/>
      <c r="D92" s="790"/>
      <c r="E92" s="790"/>
      <c r="F92" s="790"/>
      <c r="G92" s="790"/>
      <c r="H92" s="790"/>
      <c r="I92" s="790"/>
      <c r="J92" s="790"/>
      <c r="K92" s="790"/>
      <c r="L92" s="790"/>
      <c r="M92" s="790"/>
      <c r="N92" s="790"/>
      <c r="O92" s="790"/>
      <c r="P92" s="790"/>
      <c r="Q92" s="790"/>
      <c r="R92" s="791"/>
      <c r="S92" s="810"/>
      <c r="T92" s="811"/>
      <c r="U92" s="811"/>
      <c r="V92" s="811"/>
      <c r="W92" s="811"/>
      <c r="X92" s="811"/>
      <c r="Y92" s="811"/>
      <c r="Z92" s="811"/>
      <c r="AA92" s="811"/>
      <c r="AB92" s="811"/>
      <c r="AC92" s="811"/>
      <c r="AD92" s="811"/>
      <c r="AE92" s="811"/>
      <c r="AF92" s="811"/>
      <c r="AG92" s="812"/>
      <c r="AH92" s="755"/>
      <c r="AI92" s="756"/>
      <c r="AJ92" s="756"/>
      <c r="AK92" s="756"/>
      <c r="AL92" s="757"/>
      <c r="AM92" s="757"/>
      <c r="AN92" s="757"/>
      <c r="AO92" s="674"/>
      <c r="AP92" s="674"/>
      <c r="AQ92" s="674"/>
      <c r="AR92" s="674"/>
      <c r="AS92" s="674"/>
      <c r="AT92" s="675"/>
      <c r="AU92" s="663"/>
      <c r="AV92" s="664"/>
      <c r="AW92" s="664"/>
      <c r="AX92" s="664"/>
      <c r="AY92" s="640"/>
      <c r="AZ92" s="664"/>
      <c r="BA92" s="664"/>
      <c r="BB92" s="664"/>
      <c r="BC92" s="815"/>
      <c r="BD92" s="1"/>
      <c r="BE92" s="1"/>
      <c r="BF92" s="637" t="str">
        <f>IF(VLOOKUP(BH92,Table_Skills,7,0),"Q","£")</f>
        <v>£</v>
      </c>
      <c r="BG92" s="637"/>
      <c r="BH92" s="583" t="s">
        <v>326</v>
      </c>
      <c r="BI92" s="583"/>
      <c r="BJ92" s="583"/>
      <c r="BK92" s="583"/>
      <c r="BL92" s="583"/>
      <c r="BM92" s="583"/>
      <c r="BN92" s="583"/>
      <c r="BO92" s="583"/>
      <c r="BP92" s="583"/>
      <c r="BQ92" s="583"/>
      <c r="BR92" s="583"/>
      <c r="BS92" s="583"/>
      <c r="BT92" s="583"/>
      <c r="BU92" s="583"/>
      <c r="BV92" s="583"/>
      <c r="BW92" s="583"/>
      <c r="BX92" s="634" t="str">
        <f>IF(ISTEXT(BH92),VLOOKUP(BH92,Table_Skills,2,0),"")</f>
        <v>Int</v>
      </c>
      <c r="BY92" s="634"/>
      <c r="BZ92" s="634"/>
      <c r="CA92" s="634"/>
      <c r="CB92" s="633"/>
      <c r="CC92" s="627" t="str">
        <f>IF(ISTEXT(BH92),IF(AND(VLOOKUP(BH92,Table_Skills,4,0)=0,CK92&lt;1),"NA",CG92+CK92+CO92+CS92),"")</f>
        <v>NA</v>
      </c>
      <c r="CD92" s="628"/>
      <c r="CE92" s="629"/>
      <c r="CF92" s="449" t="s">
        <v>79</v>
      </c>
      <c r="CG92" s="481">
        <f>IF(ISTEXT(BH92),VLOOKUP(BH92,Table_Skills,3,0),"")</f>
        <v>0</v>
      </c>
      <c r="CH92" s="482"/>
      <c r="CI92" s="482"/>
      <c r="CJ92" s="449" t="s">
        <v>80</v>
      </c>
      <c r="CK92" s="688"/>
      <c r="CL92" s="694"/>
      <c r="CM92" s="695"/>
      <c r="CN92" s="449" t="s">
        <v>80</v>
      </c>
      <c r="CO92" s="682">
        <f>IF(ISTEXT(BH92),VLOOKUP(BH92,Table_Skills,5,0)+VLOOKUP(BH92,Table_Skills,6,0)+IF(CK92&gt;0,VLOOKUP(BH92,Table_Skills,7,0),0),"")</f>
        <v>0</v>
      </c>
      <c r="CP92" s="682"/>
      <c r="CQ92" s="682"/>
      <c r="CR92" s="449" t="s">
        <v>80</v>
      </c>
      <c r="CS92" s="688"/>
      <c r="CT92" s="689"/>
      <c r="CU92" s="690"/>
      <c r="CV92" s="23"/>
      <c r="DC92" s="1026"/>
    </row>
    <row r="93" spans="1:107" ht="15.75" customHeight="1" thickBot="1">
      <c r="A93" s="22"/>
      <c r="B93" s="792" t="s">
        <v>178</v>
      </c>
      <c r="C93" s="792"/>
      <c r="D93" s="792"/>
      <c r="E93" s="792"/>
      <c r="F93" s="792"/>
      <c r="G93" s="801" t="s">
        <v>179</v>
      </c>
      <c r="H93" s="801"/>
      <c r="I93" s="801"/>
      <c r="J93" s="801"/>
      <c r="K93" s="801"/>
      <c r="L93" s="801" t="s">
        <v>180</v>
      </c>
      <c r="M93" s="801"/>
      <c r="N93" s="801"/>
      <c r="O93" s="801"/>
      <c r="P93" s="801"/>
      <c r="Q93" s="801"/>
      <c r="R93" s="801"/>
      <c r="S93" s="801"/>
      <c r="T93" s="801"/>
      <c r="U93" s="801" t="s">
        <v>260</v>
      </c>
      <c r="V93" s="801"/>
      <c r="W93" s="801"/>
      <c r="X93" s="801"/>
      <c r="Y93" s="801"/>
      <c r="Z93" s="801"/>
      <c r="AA93" s="795" t="s">
        <v>181</v>
      </c>
      <c r="AB93" s="795"/>
      <c r="AC93" s="795"/>
      <c r="AD93" s="795"/>
      <c r="AE93" s="795"/>
      <c r="AF93" s="795"/>
      <c r="AG93" s="795"/>
      <c r="AH93" s="795"/>
      <c r="AI93" s="795"/>
      <c r="AJ93" s="795"/>
      <c r="AK93" s="795"/>
      <c r="AL93" s="795"/>
      <c r="AM93" s="795"/>
      <c r="AN93" s="795"/>
      <c r="AO93" s="795"/>
      <c r="AP93" s="795"/>
      <c r="AQ93" s="795"/>
      <c r="AR93" s="795"/>
      <c r="AS93" s="795"/>
      <c r="AT93" s="795"/>
      <c r="AU93" s="795"/>
      <c r="AV93" s="795"/>
      <c r="AW93" s="795"/>
      <c r="AX93" s="795"/>
      <c r="AY93" s="795"/>
      <c r="AZ93" s="795"/>
      <c r="BA93" s="795"/>
      <c r="BB93" s="795"/>
      <c r="BC93" s="795"/>
      <c r="BD93" s="1"/>
      <c r="BE93" s="1"/>
      <c r="BF93" s="637"/>
      <c r="BG93" s="637"/>
      <c r="BH93" s="584"/>
      <c r="BI93" s="584"/>
      <c r="BJ93" s="584"/>
      <c r="BK93" s="584"/>
      <c r="BL93" s="584"/>
      <c r="BM93" s="584"/>
      <c r="BN93" s="584"/>
      <c r="BO93" s="584"/>
      <c r="BP93" s="584"/>
      <c r="BQ93" s="584"/>
      <c r="BR93" s="584"/>
      <c r="BS93" s="584"/>
      <c r="BT93" s="584"/>
      <c r="BU93" s="584"/>
      <c r="BV93" s="584"/>
      <c r="BW93" s="584"/>
      <c r="BX93" s="634"/>
      <c r="BY93" s="634"/>
      <c r="BZ93" s="634"/>
      <c r="CA93" s="634"/>
      <c r="CB93" s="633"/>
      <c r="CC93" s="630"/>
      <c r="CD93" s="631"/>
      <c r="CE93" s="632"/>
      <c r="CF93" s="449"/>
      <c r="CG93" s="483"/>
      <c r="CH93" s="483"/>
      <c r="CI93" s="483"/>
      <c r="CJ93" s="449"/>
      <c r="CK93" s="696"/>
      <c r="CL93" s="697"/>
      <c r="CM93" s="698"/>
      <c r="CN93" s="449"/>
      <c r="CO93" s="683"/>
      <c r="CP93" s="683"/>
      <c r="CQ93" s="683"/>
      <c r="CR93" s="449"/>
      <c r="CS93" s="691"/>
      <c r="CT93" s="692"/>
      <c r="CU93" s="693"/>
      <c r="CV93" s="23"/>
      <c r="DC93" s="1026"/>
    </row>
    <row r="94" spans="1:107" ht="15.75" customHeight="1" thickBot="1">
      <c r="A94" s="22"/>
      <c r="B94" s="766"/>
      <c r="C94" s="767"/>
      <c r="D94" s="767"/>
      <c r="E94" s="767"/>
      <c r="F94" s="768"/>
      <c r="G94" s="659"/>
      <c r="H94" s="660"/>
      <c r="I94" s="660"/>
      <c r="J94" s="966" t="s">
        <v>227</v>
      </c>
      <c r="K94" s="967"/>
      <c r="L94" s="775"/>
      <c r="M94" s="776"/>
      <c r="N94" s="776"/>
      <c r="O94" s="776"/>
      <c r="P94" s="776"/>
      <c r="Q94" s="776"/>
      <c r="R94" s="776"/>
      <c r="S94" s="776"/>
      <c r="T94" s="777"/>
      <c r="U94" s="775"/>
      <c r="V94" s="776"/>
      <c r="W94" s="776"/>
      <c r="X94" s="776"/>
      <c r="Y94" s="776"/>
      <c r="Z94" s="777"/>
      <c r="AA94" s="775"/>
      <c r="AB94" s="776"/>
      <c r="AC94" s="776"/>
      <c r="AD94" s="776"/>
      <c r="AE94" s="776"/>
      <c r="AF94" s="776"/>
      <c r="AG94" s="776"/>
      <c r="AH94" s="776"/>
      <c r="AI94" s="776"/>
      <c r="AJ94" s="776"/>
      <c r="AK94" s="776"/>
      <c r="AL94" s="776"/>
      <c r="AM94" s="776"/>
      <c r="AN94" s="776"/>
      <c r="AO94" s="776"/>
      <c r="AP94" s="776"/>
      <c r="AQ94" s="776"/>
      <c r="AR94" s="776"/>
      <c r="AS94" s="776"/>
      <c r="AT94" s="776"/>
      <c r="AU94" s="776"/>
      <c r="AV94" s="776"/>
      <c r="AW94" s="776"/>
      <c r="AX94" s="776"/>
      <c r="AY94" s="776"/>
      <c r="AZ94" s="776"/>
      <c r="BA94" s="776"/>
      <c r="BB94" s="776"/>
      <c r="BC94" s="777"/>
      <c r="BD94" s="1"/>
      <c r="BE94" s="1"/>
      <c r="BF94" s="637" t="str">
        <f>IF(VLOOKUP(BH94,Table_Skills,7,0),"Q","£")</f>
        <v>£</v>
      </c>
      <c r="BG94" s="637"/>
      <c r="BH94" s="583" t="s">
        <v>327</v>
      </c>
      <c r="BI94" s="583"/>
      <c r="BJ94" s="583"/>
      <c r="BK94" s="583"/>
      <c r="BL94" s="583"/>
      <c r="BM94" s="583"/>
      <c r="BN94" s="583"/>
      <c r="BO94" s="583"/>
      <c r="BP94" s="583"/>
      <c r="BQ94" s="583"/>
      <c r="BR94" s="583"/>
      <c r="BS94" s="583"/>
      <c r="BT94" s="583"/>
      <c r="BU94" s="583"/>
      <c r="BV94" s="583"/>
      <c r="BW94" s="583"/>
      <c r="BX94" s="634" t="str">
        <f>IF(ISTEXT(BH94),VLOOKUP(BH94,Table_Skills,2,0),"")</f>
        <v>Int</v>
      </c>
      <c r="BY94" s="634"/>
      <c r="BZ94" s="634"/>
      <c r="CA94" s="634"/>
      <c r="CB94" s="633"/>
      <c r="CC94" s="627" t="str">
        <f>IF(ISTEXT(BH94),IF(AND(VLOOKUP(BH94,Table_Skills,4,0)=0,CK94&lt;1),"NA",CG94+CK94+CO94+CS94),"")</f>
        <v>NA</v>
      </c>
      <c r="CD94" s="628"/>
      <c r="CE94" s="629"/>
      <c r="CF94" s="449" t="s">
        <v>79</v>
      </c>
      <c r="CG94" s="481">
        <f>IF(ISTEXT(BH94),VLOOKUP(BH94,Table_Skills,3,0),"")</f>
        <v>0</v>
      </c>
      <c r="CH94" s="482"/>
      <c r="CI94" s="482"/>
      <c r="CJ94" s="449" t="s">
        <v>80</v>
      </c>
      <c r="CK94" s="688"/>
      <c r="CL94" s="694"/>
      <c r="CM94" s="695"/>
      <c r="CN94" s="449" t="s">
        <v>80</v>
      </c>
      <c r="CO94" s="682">
        <f>IF(ISTEXT(BH94),VLOOKUP(BH94,Table_Skills,5,0)+VLOOKUP(BH94,Table_Skills,6,0)+IF(CK94&gt;0,VLOOKUP(BH94,Table_Skills,7,0),0),"")</f>
        <v>0</v>
      </c>
      <c r="CP94" s="682"/>
      <c r="CQ94" s="682"/>
      <c r="CR94" s="449" t="s">
        <v>80</v>
      </c>
      <c r="CS94" s="688"/>
      <c r="CT94" s="689"/>
      <c r="CU94" s="690"/>
      <c r="CV94" s="23"/>
      <c r="DC94" s="1026"/>
    </row>
    <row r="95" spans="1:107" ht="15.75" customHeight="1" thickBot="1">
      <c r="A95" s="22"/>
      <c r="B95" s="769"/>
      <c r="C95" s="770"/>
      <c r="D95" s="770"/>
      <c r="E95" s="770"/>
      <c r="F95" s="771"/>
      <c r="G95" s="661"/>
      <c r="H95" s="662"/>
      <c r="I95" s="662"/>
      <c r="J95" s="639"/>
      <c r="K95" s="968"/>
      <c r="L95" s="778"/>
      <c r="M95" s="514"/>
      <c r="N95" s="514"/>
      <c r="O95" s="514"/>
      <c r="P95" s="514"/>
      <c r="Q95" s="514"/>
      <c r="R95" s="514"/>
      <c r="S95" s="514"/>
      <c r="T95" s="779"/>
      <c r="U95" s="778"/>
      <c r="V95" s="514"/>
      <c r="W95" s="514"/>
      <c r="X95" s="514"/>
      <c r="Y95" s="514"/>
      <c r="Z95" s="779"/>
      <c r="AA95" s="778"/>
      <c r="AB95" s="514"/>
      <c r="AC95" s="514"/>
      <c r="AD95" s="514"/>
      <c r="AE95" s="514"/>
      <c r="AF95" s="514"/>
      <c r="AG95" s="514"/>
      <c r="AH95" s="514"/>
      <c r="AI95" s="514"/>
      <c r="AJ95" s="514"/>
      <c r="AK95" s="514"/>
      <c r="AL95" s="514"/>
      <c r="AM95" s="514"/>
      <c r="AN95" s="514"/>
      <c r="AO95" s="514"/>
      <c r="AP95" s="514"/>
      <c r="AQ95" s="514"/>
      <c r="AR95" s="514"/>
      <c r="AS95" s="514"/>
      <c r="AT95" s="514"/>
      <c r="AU95" s="514"/>
      <c r="AV95" s="514"/>
      <c r="AW95" s="514"/>
      <c r="AX95" s="514"/>
      <c r="AY95" s="514"/>
      <c r="AZ95" s="514"/>
      <c r="BA95" s="514"/>
      <c r="BB95" s="514"/>
      <c r="BC95" s="779"/>
      <c r="BD95" s="1"/>
      <c r="BE95" s="1"/>
      <c r="BF95" s="637"/>
      <c r="BG95" s="637"/>
      <c r="BH95" s="584"/>
      <c r="BI95" s="584"/>
      <c r="BJ95" s="584"/>
      <c r="BK95" s="584"/>
      <c r="BL95" s="584"/>
      <c r="BM95" s="584"/>
      <c r="BN95" s="584"/>
      <c r="BO95" s="584"/>
      <c r="BP95" s="584"/>
      <c r="BQ95" s="584"/>
      <c r="BR95" s="584"/>
      <c r="BS95" s="584"/>
      <c r="BT95" s="584"/>
      <c r="BU95" s="584"/>
      <c r="BV95" s="584"/>
      <c r="BW95" s="584"/>
      <c r="BX95" s="634"/>
      <c r="BY95" s="634"/>
      <c r="BZ95" s="634"/>
      <c r="CA95" s="634"/>
      <c r="CB95" s="633"/>
      <c r="CC95" s="630"/>
      <c r="CD95" s="631"/>
      <c r="CE95" s="632"/>
      <c r="CF95" s="449"/>
      <c r="CG95" s="483"/>
      <c r="CH95" s="483"/>
      <c r="CI95" s="483"/>
      <c r="CJ95" s="449"/>
      <c r="CK95" s="696"/>
      <c r="CL95" s="697"/>
      <c r="CM95" s="698"/>
      <c r="CN95" s="449"/>
      <c r="CO95" s="683"/>
      <c r="CP95" s="683"/>
      <c r="CQ95" s="683"/>
      <c r="CR95" s="449"/>
      <c r="CS95" s="691"/>
      <c r="CT95" s="692"/>
      <c r="CU95" s="693"/>
      <c r="CV95" s="23"/>
      <c r="DC95" s="1026"/>
    </row>
    <row r="96" spans="1:107" ht="15.75" customHeight="1" thickBot="1">
      <c r="A96" s="22"/>
      <c r="B96" s="772"/>
      <c r="C96" s="773"/>
      <c r="D96" s="773"/>
      <c r="E96" s="773"/>
      <c r="F96" s="774"/>
      <c r="G96" s="663"/>
      <c r="H96" s="664"/>
      <c r="I96" s="664"/>
      <c r="J96" s="640"/>
      <c r="K96" s="969"/>
      <c r="L96" s="780"/>
      <c r="M96" s="781"/>
      <c r="N96" s="781"/>
      <c r="O96" s="781"/>
      <c r="P96" s="781"/>
      <c r="Q96" s="781"/>
      <c r="R96" s="781"/>
      <c r="S96" s="781"/>
      <c r="T96" s="782"/>
      <c r="U96" s="780"/>
      <c r="V96" s="781"/>
      <c r="W96" s="781"/>
      <c r="X96" s="781"/>
      <c r="Y96" s="781"/>
      <c r="Z96" s="782"/>
      <c r="AA96" s="780"/>
      <c r="AB96" s="781"/>
      <c r="AC96" s="781"/>
      <c r="AD96" s="781"/>
      <c r="AE96" s="781"/>
      <c r="AF96" s="781"/>
      <c r="AG96" s="781"/>
      <c r="AH96" s="781"/>
      <c r="AI96" s="781"/>
      <c r="AJ96" s="781"/>
      <c r="AK96" s="781"/>
      <c r="AL96" s="781"/>
      <c r="AM96" s="781"/>
      <c r="AN96" s="781"/>
      <c r="AO96" s="781"/>
      <c r="AP96" s="781"/>
      <c r="AQ96" s="781"/>
      <c r="AR96" s="781"/>
      <c r="AS96" s="781"/>
      <c r="AT96" s="781"/>
      <c r="AU96" s="781"/>
      <c r="AV96" s="781"/>
      <c r="AW96" s="781"/>
      <c r="AX96" s="781"/>
      <c r="AY96" s="781"/>
      <c r="AZ96" s="781"/>
      <c r="BA96" s="781"/>
      <c r="BB96" s="781"/>
      <c r="BC96" s="782"/>
      <c r="BD96" s="1"/>
      <c r="BE96" s="1"/>
      <c r="BF96" s="637" t="str">
        <f>IF(VLOOKUP(BH96,Table_Skills,7,0),"Q","£")</f>
        <v>£</v>
      </c>
      <c r="BG96" s="637"/>
      <c r="BH96" s="583" t="s">
        <v>328</v>
      </c>
      <c r="BI96" s="583"/>
      <c r="BJ96" s="583"/>
      <c r="BK96" s="583"/>
      <c r="BL96" s="583"/>
      <c r="BM96" s="583"/>
      <c r="BN96" s="583"/>
      <c r="BO96" s="583"/>
      <c r="BP96" s="583"/>
      <c r="BQ96" s="583"/>
      <c r="BR96" s="583"/>
      <c r="BS96" s="583"/>
      <c r="BT96" s="583"/>
      <c r="BU96" s="583"/>
      <c r="BV96" s="583"/>
      <c r="BW96" s="583"/>
      <c r="BX96" s="634" t="str">
        <f>IF(ISTEXT(BH96),VLOOKUP(BH96,Table_Skills,2,0),"")</f>
        <v>Int</v>
      </c>
      <c r="BY96" s="634"/>
      <c r="BZ96" s="634"/>
      <c r="CA96" s="634"/>
      <c r="CB96" s="633"/>
      <c r="CC96" s="627" t="str">
        <f>IF(ISTEXT(BH96),IF(AND(VLOOKUP(BH96,Table_Skills,4,0)=0,CK96&lt;1),"NA",CG96+CK96+CO96+CS96),"")</f>
        <v>NA</v>
      </c>
      <c r="CD96" s="628"/>
      <c r="CE96" s="629"/>
      <c r="CF96" s="449" t="s">
        <v>79</v>
      </c>
      <c r="CG96" s="481">
        <f>IF(ISTEXT(BH96),VLOOKUP(BH96,Table_Skills,3,0),"")</f>
        <v>0</v>
      </c>
      <c r="CH96" s="482"/>
      <c r="CI96" s="482"/>
      <c r="CJ96" s="449" t="s">
        <v>80</v>
      </c>
      <c r="CK96" s="688"/>
      <c r="CL96" s="694"/>
      <c r="CM96" s="695"/>
      <c r="CN96" s="449" t="s">
        <v>80</v>
      </c>
      <c r="CO96" s="682">
        <f>IF(ISTEXT(BH96),VLOOKUP(BH96,Table_Skills,5,0)+VLOOKUP(BH96,Table_Skills,6,0)+IF(CK96&gt;0,VLOOKUP(BH96,Table_Skills,7,0),0),"")</f>
        <v>0</v>
      </c>
      <c r="CP96" s="682"/>
      <c r="CQ96" s="682"/>
      <c r="CR96" s="449" t="s">
        <v>80</v>
      </c>
      <c r="CS96" s="688"/>
      <c r="CT96" s="689"/>
      <c r="CU96" s="690"/>
      <c r="CV96" s="23"/>
      <c r="DC96" s="1026"/>
    </row>
    <row r="97" spans="1:107" ht="15.75" customHeight="1" thickBot="1">
      <c r="A97" s="22"/>
      <c r="B97" s="816"/>
      <c r="C97" s="816"/>
      <c r="D97" s="816"/>
      <c r="E97" s="816"/>
      <c r="F97" s="816"/>
      <c r="G97" s="816"/>
      <c r="H97" s="816"/>
      <c r="I97" s="816"/>
      <c r="J97" s="816"/>
      <c r="K97" s="793"/>
      <c r="L97" s="793"/>
      <c r="M97" s="793"/>
      <c r="N97" s="793"/>
      <c r="O97" s="793"/>
      <c r="P97" s="793"/>
      <c r="Q97" s="793"/>
      <c r="R97" s="793"/>
      <c r="S97" s="793"/>
      <c r="T97" s="793"/>
      <c r="U97" s="793"/>
      <c r="V97" s="793"/>
      <c r="W97" s="793"/>
      <c r="X97" s="793"/>
      <c r="Y97" s="793"/>
      <c r="Z97" s="793"/>
      <c r="AA97" s="793"/>
      <c r="AB97" s="793"/>
      <c r="AC97" s="793"/>
      <c r="AD97" s="793"/>
      <c r="AE97" s="793"/>
      <c r="AF97" s="1"/>
      <c r="AG97" s="32"/>
      <c r="AH97" s="32"/>
      <c r="AI97" s="32"/>
      <c r="AJ97" s="32"/>
      <c r="AK97" s="32"/>
      <c r="AL97" s="1"/>
      <c r="AM97" s="32"/>
      <c r="AN97" s="32"/>
      <c r="AO97" s="32"/>
      <c r="AP97" s="32"/>
      <c r="AQ97" s="32"/>
      <c r="AR97" s="1"/>
      <c r="AS97" s="32"/>
      <c r="AT97" s="32"/>
      <c r="AU97" s="32"/>
      <c r="AV97" s="32"/>
      <c r="AW97" s="32"/>
      <c r="AX97" s="1"/>
      <c r="AY97" s="32"/>
      <c r="AZ97" s="32"/>
      <c r="BA97" s="32"/>
      <c r="BB97" s="32"/>
      <c r="BC97" s="32"/>
      <c r="BD97" s="1"/>
      <c r="BE97" s="1"/>
      <c r="BF97" s="637"/>
      <c r="BG97" s="637"/>
      <c r="BH97" s="584"/>
      <c r="BI97" s="584"/>
      <c r="BJ97" s="584"/>
      <c r="BK97" s="584"/>
      <c r="BL97" s="584"/>
      <c r="BM97" s="584"/>
      <c r="BN97" s="584"/>
      <c r="BO97" s="584"/>
      <c r="BP97" s="584"/>
      <c r="BQ97" s="584"/>
      <c r="BR97" s="584"/>
      <c r="BS97" s="584"/>
      <c r="BT97" s="584"/>
      <c r="BU97" s="584"/>
      <c r="BV97" s="584"/>
      <c r="BW97" s="584"/>
      <c r="BX97" s="634"/>
      <c r="BY97" s="634"/>
      <c r="BZ97" s="634"/>
      <c r="CA97" s="634"/>
      <c r="CB97" s="633"/>
      <c r="CC97" s="630"/>
      <c r="CD97" s="631"/>
      <c r="CE97" s="632"/>
      <c r="CF97" s="449"/>
      <c r="CG97" s="483"/>
      <c r="CH97" s="483"/>
      <c r="CI97" s="483"/>
      <c r="CJ97" s="449"/>
      <c r="CK97" s="696"/>
      <c r="CL97" s="697"/>
      <c r="CM97" s="698"/>
      <c r="CN97" s="449"/>
      <c r="CO97" s="683"/>
      <c r="CP97" s="683"/>
      <c r="CQ97" s="683"/>
      <c r="CR97" s="449"/>
      <c r="CS97" s="691"/>
      <c r="CT97" s="692"/>
      <c r="CU97" s="693"/>
      <c r="CV97" s="23"/>
      <c r="DC97" s="1026"/>
    </row>
    <row r="98" spans="1:107" ht="15.75" customHeight="1">
      <c r="A98" s="22"/>
      <c r="B98" s="817"/>
      <c r="C98" s="817"/>
      <c r="D98" s="817"/>
      <c r="E98" s="817"/>
      <c r="F98" s="817"/>
      <c r="G98" s="817"/>
      <c r="H98" s="817"/>
      <c r="I98" s="817"/>
      <c r="J98" s="817"/>
      <c r="K98" s="793"/>
      <c r="L98" s="793"/>
      <c r="M98" s="793"/>
      <c r="N98" s="793"/>
      <c r="O98" s="793"/>
      <c r="P98" s="793"/>
      <c r="Q98" s="793"/>
      <c r="R98" s="793"/>
      <c r="S98" s="793"/>
      <c r="T98" s="793"/>
      <c r="U98" s="793"/>
      <c r="V98" s="793"/>
      <c r="W98" s="793"/>
      <c r="X98" s="793"/>
      <c r="Y98" s="793"/>
      <c r="Z98" s="793"/>
      <c r="AA98" s="793"/>
      <c r="AB98" s="793"/>
      <c r="AC98" s="793"/>
      <c r="AD98" s="793"/>
      <c r="AE98" s="793"/>
      <c r="AF98" s="1"/>
      <c r="AR98" s="1"/>
      <c r="AS98" s="31"/>
      <c r="AT98" s="31"/>
      <c r="AU98" s="31"/>
      <c r="AV98" s="31"/>
      <c r="AW98" s="31"/>
      <c r="AX98" s="1"/>
      <c r="AY98" s="31"/>
      <c r="AZ98" s="31"/>
      <c r="BA98" s="31"/>
      <c r="BB98" s="31"/>
      <c r="BC98" s="31"/>
      <c r="BD98" s="1"/>
      <c r="BE98" s="1"/>
      <c r="BF98" s="637" t="str">
        <f>IF(VLOOKUP(BH98,Table_Skills,7,0),"Q","£")</f>
        <v>£</v>
      </c>
      <c r="BG98" s="637"/>
      <c r="BH98" s="583" t="s">
        <v>329</v>
      </c>
      <c r="BI98" s="583"/>
      <c r="BJ98" s="583"/>
      <c r="BK98" s="583"/>
      <c r="BL98" s="583"/>
      <c r="BM98" s="583"/>
      <c r="BN98" s="583"/>
      <c r="BO98" s="583"/>
      <c r="BP98" s="583"/>
      <c r="BQ98" s="583"/>
      <c r="BR98" s="583"/>
      <c r="BS98" s="583"/>
      <c r="BT98" s="583"/>
      <c r="BU98" s="583"/>
      <c r="BV98" s="583"/>
      <c r="BW98" s="583"/>
      <c r="BX98" s="634" t="str">
        <f>IF(ISTEXT(BH98),VLOOKUP(BH98,Table_Skills,2,0),"")</f>
        <v>Int</v>
      </c>
      <c r="BY98" s="634"/>
      <c r="BZ98" s="634"/>
      <c r="CA98" s="634"/>
      <c r="CB98" s="633"/>
      <c r="CC98" s="627" t="str">
        <f>IF(ISTEXT(BH98),IF(AND(VLOOKUP(BH98,Table_Skills,4,0)=0,CK98&lt;1),"NA",CG98+CK98+CO98+CS98),"")</f>
        <v>NA</v>
      </c>
      <c r="CD98" s="628"/>
      <c r="CE98" s="629"/>
      <c r="CF98" s="449" t="s">
        <v>79</v>
      </c>
      <c r="CG98" s="481">
        <f>IF(ISTEXT(BH98),VLOOKUP(BH98,Table_Skills,3,0),"")</f>
        <v>0</v>
      </c>
      <c r="CH98" s="482"/>
      <c r="CI98" s="482"/>
      <c r="CJ98" s="449" t="s">
        <v>80</v>
      </c>
      <c r="CK98" s="688"/>
      <c r="CL98" s="694"/>
      <c r="CM98" s="695"/>
      <c r="CN98" s="449" t="s">
        <v>80</v>
      </c>
      <c r="CO98" s="682">
        <f>IF(ISTEXT(BH98),VLOOKUP(BH98,Table_Skills,5,0)+VLOOKUP(BH98,Table_Skills,6,0)+IF(CK98&gt;0,VLOOKUP(BH98,Table_Skills,7,0),0),"")</f>
        <v>0</v>
      </c>
      <c r="CP98" s="682"/>
      <c r="CQ98" s="682"/>
      <c r="CR98" s="449" t="s">
        <v>80</v>
      </c>
      <c r="CS98" s="688"/>
      <c r="CT98" s="689"/>
      <c r="CU98" s="690"/>
      <c r="CV98" s="23"/>
      <c r="DC98" s="1026"/>
    </row>
    <row r="99" spans="1:107" ht="15.75" customHeight="1" thickBot="1">
      <c r="A99" s="2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H99" s="580" t="s">
        <v>282</v>
      </c>
      <c r="AI99" s="580"/>
      <c r="AJ99" s="580"/>
      <c r="AK99" s="580"/>
      <c r="AL99" s="580"/>
      <c r="AM99" s="580"/>
      <c r="AN99" s="580"/>
      <c r="AO99" s="580"/>
      <c r="AP99" s="580"/>
      <c r="AQ99" s="580"/>
      <c r="AR99" s="580"/>
      <c r="AS99" s="580"/>
      <c r="AT99" s="581">
        <v>1</v>
      </c>
      <c r="AU99" s="582"/>
      <c r="AV99" s="31"/>
      <c r="AW99" s="31"/>
      <c r="AX99" s="1"/>
      <c r="AY99" s="31"/>
      <c r="AZ99" s="31"/>
      <c r="BA99" s="31"/>
      <c r="BB99" s="31"/>
      <c r="BC99" s="31"/>
      <c r="BD99" s="1"/>
      <c r="BE99" s="1"/>
      <c r="BF99" s="637"/>
      <c r="BG99" s="637"/>
      <c r="BH99" s="584"/>
      <c r="BI99" s="584"/>
      <c r="BJ99" s="584"/>
      <c r="BK99" s="584"/>
      <c r="BL99" s="584"/>
      <c r="BM99" s="584"/>
      <c r="BN99" s="584"/>
      <c r="BO99" s="584"/>
      <c r="BP99" s="584"/>
      <c r="BQ99" s="584"/>
      <c r="BR99" s="584"/>
      <c r="BS99" s="584"/>
      <c r="BT99" s="584"/>
      <c r="BU99" s="584"/>
      <c r="BV99" s="584"/>
      <c r="BW99" s="584"/>
      <c r="BX99" s="634"/>
      <c r="BY99" s="634"/>
      <c r="BZ99" s="634"/>
      <c r="CA99" s="634"/>
      <c r="CB99" s="633"/>
      <c r="CC99" s="630"/>
      <c r="CD99" s="631"/>
      <c r="CE99" s="632"/>
      <c r="CF99" s="449"/>
      <c r="CG99" s="483"/>
      <c r="CH99" s="483"/>
      <c r="CI99" s="483"/>
      <c r="CJ99" s="449"/>
      <c r="CK99" s="696"/>
      <c r="CL99" s="697"/>
      <c r="CM99" s="698"/>
      <c r="CN99" s="449"/>
      <c r="CO99" s="683"/>
      <c r="CP99" s="683"/>
      <c r="CQ99" s="683"/>
      <c r="CR99" s="449"/>
      <c r="CS99" s="691"/>
      <c r="CT99" s="692"/>
      <c r="CU99" s="693"/>
      <c r="CV99" s="23"/>
      <c r="DC99" s="1026"/>
    </row>
    <row r="100" spans="1:107" ht="15.75" customHeight="1" thickBot="1">
      <c r="A100" s="22"/>
      <c r="B100" s="747" t="s">
        <v>173</v>
      </c>
      <c r="C100" s="747"/>
      <c r="D100" s="747"/>
      <c r="E100" s="747"/>
      <c r="F100" s="747"/>
      <c r="G100" s="747"/>
      <c r="H100" s="747"/>
      <c r="I100" s="747"/>
      <c r="J100" s="747"/>
      <c r="K100" s="747"/>
      <c r="L100" s="747"/>
      <c r="M100" s="747"/>
      <c r="N100" s="747"/>
      <c r="O100" s="747"/>
      <c r="P100" s="747"/>
      <c r="Q100" s="747"/>
      <c r="R100" s="747"/>
      <c r="S100" s="760" t="s">
        <v>280</v>
      </c>
      <c r="T100" s="761"/>
      <c r="U100" s="761"/>
      <c r="V100" s="761"/>
      <c r="W100" s="761"/>
      <c r="X100" s="761"/>
      <c r="Y100" s="761"/>
      <c r="Z100" s="761"/>
      <c r="AA100" s="761"/>
      <c r="AB100" s="761"/>
      <c r="AC100" s="761"/>
      <c r="AD100" s="761"/>
      <c r="AE100" s="53">
        <v>0</v>
      </c>
      <c r="AF100" s="29"/>
      <c r="AG100" s="37"/>
      <c r="AH100" s="758" t="s">
        <v>281</v>
      </c>
      <c r="AI100" s="759"/>
      <c r="AJ100" s="759"/>
      <c r="AK100" s="759"/>
      <c r="AL100" s="759"/>
      <c r="AM100" s="759"/>
      <c r="AN100" s="759"/>
      <c r="AO100" s="759"/>
      <c r="AP100" s="759"/>
      <c r="AQ100" s="759"/>
      <c r="AR100" s="759"/>
      <c r="AS100" s="759"/>
      <c r="AT100" s="110">
        <v>0</v>
      </c>
      <c r="AU100" s="1"/>
      <c r="AV100" s="1"/>
      <c r="AW100" s="1"/>
      <c r="AX100" s="1"/>
      <c r="AY100" s="1"/>
      <c r="AZ100" s="1"/>
      <c r="BA100" s="1"/>
      <c r="BB100" s="1"/>
      <c r="BC100" s="1"/>
      <c r="BD100" s="1"/>
      <c r="BE100" s="1"/>
      <c r="BF100" s="637" t="str">
        <f>IF(VLOOKUP(BH100,Table_Skills,7,0),"Q","£")</f>
        <v>£</v>
      </c>
      <c r="BG100" s="637"/>
      <c r="BH100" s="583" t="s">
        <v>331</v>
      </c>
      <c r="BI100" s="583"/>
      <c r="BJ100" s="583"/>
      <c r="BK100" s="583"/>
      <c r="BL100" s="583"/>
      <c r="BM100" s="583"/>
      <c r="BN100" s="583"/>
      <c r="BO100" s="583"/>
      <c r="BP100" s="583"/>
      <c r="BQ100" s="583"/>
      <c r="BR100" s="583"/>
      <c r="BS100" s="583"/>
      <c r="BT100" s="583"/>
      <c r="BU100" s="583"/>
      <c r="BV100" s="583"/>
      <c r="BW100" s="583"/>
      <c r="BX100" s="634" t="str">
        <f>IF(ISTEXT(BH100),VLOOKUP(BH100,Table_Skills,2,0),"")</f>
        <v>Int</v>
      </c>
      <c r="BY100" s="634"/>
      <c r="BZ100" s="634"/>
      <c r="CA100" s="634"/>
      <c r="CB100" s="633"/>
      <c r="CC100" s="627" t="str">
        <f>IF(ISTEXT(BH100),IF(AND(VLOOKUP(BH100,Table_Skills,4,0)=0,CK100&lt;1),"NA",CG100+CK100+CO100+CS100),"")</f>
        <v>NA</v>
      </c>
      <c r="CD100" s="628"/>
      <c r="CE100" s="629"/>
      <c r="CF100" s="449" t="s">
        <v>79</v>
      </c>
      <c r="CG100" s="481">
        <f>IF(ISTEXT(BH100),VLOOKUP(BH100,Table_Skills,3,0),"")</f>
        <v>0</v>
      </c>
      <c r="CH100" s="482"/>
      <c r="CI100" s="482"/>
      <c r="CJ100" s="449" t="s">
        <v>80</v>
      </c>
      <c r="CK100" s="688"/>
      <c r="CL100" s="694"/>
      <c r="CM100" s="695"/>
      <c r="CN100" s="449" t="s">
        <v>80</v>
      </c>
      <c r="CO100" s="682">
        <f>IF(ISTEXT(BH100),VLOOKUP(BH100,Table_Skills,5,0)+VLOOKUP(BH100,Table_Skills,6,0)+IF(CK100&gt;0,VLOOKUP(BH100,Table_Skills,7,0),0),"")</f>
        <v>0</v>
      </c>
      <c r="CP100" s="682"/>
      <c r="CQ100" s="682"/>
      <c r="CR100" s="449" t="s">
        <v>80</v>
      </c>
      <c r="CS100" s="688"/>
      <c r="CT100" s="689"/>
      <c r="CU100" s="690"/>
      <c r="CV100" s="23"/>
      <c r="DC100" s="1026"/>
    </row>
    <row r="101" spans="1:107" ht="15.75" customHeight="1" thickBot="1">
      <c r="A101" s="22"/>
      <c r="B101" s="748"/>
      <c r="C101" s="748"/>
      <c r="D101" s="748"/>
      <c r="E101" s="748"/>
      <c r="F101" s="748"/>
      <c r="G101" s="748"/>
      <c r="H101" s="748"/>
      <c r="I101" s="748"/>
      <c r="J101" s="748"/>
      <c r="K101" s="748"/>
      <c r="L101" s="748"/>
      <c r="M101" s="748"/>
      <c r="N101" s="748"/>
      <c r="O101" s="748"/>
      <c r="P101" s="748"/>
      <c r="Q101" s="748"/>
      <c r="R101" s="748"/>
      <c r="S101" s="818" t="s">
        <v>174</v>
      </c>
      <c r="T101" s="818"/>
      <c r="U101" s="818"/>
      <c r="V101" s="818"/>
      <c r="W101" s="818"/>
      <c r="X101" s="818"/>
      <c r="Y101" s="818"/>
      <c r="Z101" s="818"/>
      <c r="AA101" s="818"/>
      <c r="AB101" s="818"/>
      <c r="AC101" s="818"/>
      <c r="AD101" s="818"/>
      <c r="AE101" s="818"/>
      <c r="AF101" s="818"/>
      <c r="AG101" s="792"/>
      <c r="AH101" s="801" t="s">
        <v>175</v>
      </c>
      <c r="AI101" s="801"/>
      <c r="AJ101" s="801"/>
      <c r="AK101" s="801"/>
      <c r="AL101" s="801"/>
      <c r="AM101" s="801"/>
      <c r="AN101" s="801"/>
      <c r="AO101" s="801"/>
      <c r="AP101" s="801"/>
      <c r="AQ101" s="801"/>
      <c r="AR101" s="801"/>
      <c r="AS101" s="801"/>
      <c r="AT101" s="802"/>
      <c r="AU101" s="803" t="s">
        <v>176</v>
      </c>
      <c r="AV101" s="803"/>
      <c r="AW101" s="803"/>
      <c r="AX101" s="803"/>
      <c r="AY101" s="803"/>
      <c r="AZ101" s="803"/>
      <c r="BA101" s="803"/>
      <c r="BB101" s="803"/>
      <c r="BC101" s="803"/>
      <c r="BD101" s="1"/>
      <c r="BE101" s="1"/>
      <c r="BF101" s="637"/>
      <c r="BG101" s="637"/>
      <c r="BH101" s="584"/>
      <c r="BI101" s="584"/>
      <c r="BJ101" s="584"/>
      <c r="BK101" s="584"/>
      <c r="BL101" s="584"/>
      <c r="BM101" s="584"/>
      <c r="BN101" s="584"/>
      <c r="BO101" s="584"/>
      <c r="BP101" s="584"/>
      <c r="BQ101" s="584"/>
      <c r="BR101" s="584"/>
      <c r="BS101" s="584"/>
      <c r="BT101" s="584"/>
      <c r="BU101" s="584"/>
      <c r="BV101" s="584"/>
      <c r="BW101" s="584"/>
      <c r="BX101" s="634"/>
      <c r="BY101" s="634"/>
      <c r="BZ101" s="634"/>
      <c r="CA101" s="634"/>
      <c r="CB101" s="633"/>
      <c r="CC101" s="630"/>
      <c r="CD101" s="631"/>
      <c r="CE101" s="632"/>
      <c r="CF101" s="449"/>
      <c r="CG101" s="483"/>
      <c r="CH101" s="483"/>
      <c r="CI101" s="483"/>
      <c r="CJ101" s="449"/>
      <c r="CK101" s="696"/>
      <c r="CL101" s="697"/>
      <c r="CM101" s="698"/>
      <c r="CN101" s="449"/>
      <c r="CO101" s="683"/>
      <c r="CP101" s="683"/>
      <c r="CQ101" s="683"/>
      <c r="CR101" s="449"/>
      <c r="CS101" s="691"/>
      <c r="CT101" s="692"/>
      <c r="CU101" s="693"/>
      <c r="CV101" s="23"/>
      <c r="DC101" s="1026"/>
    </row>
    <row r="102" spans="1:107" ht="15.75" customHeight="1" thickBot="1">
      <c r="A102" s="22"/>
      <c r="B102" s="783" t="s">
        <v>318</v>
      </c>
      <c r="C102" s="784"/>
      <c r="D102" s="784"/>
      <c r="E102" s="784"/>
      <c r="F102" s="784"/>
      <c r="G102" s="784"/>
      <c r="H102" s="784"/>
      <c r="I102" s="784"/>
      <c r="J102" s="784"/>
      <c r="K102" s="784"/>
      <c r="L102" s="784"/>
      <c r="M102" s="784"/>
      <c r="N102" s="784"/>
      <c r="O102" s="784"/>
      <c r="P102" s="784"/>
      <c r="Q102" s="784"/>
      <c r="R102" s="785"/>
      <c r="S102" s="804" t="str">
        <f>IF(Melee+AE100&lt;1,"","+")&amp;Melee+AE100&amp;IF(BAB&gt;5,"/+"&amp;Melee+AE100-5,"")&amp;IF(BAB&gt;10,"/+"&amp;Melee+AE100-10,"")&amp;IF(BAB&gt;15,"/+"&amp;Melee+AE100-15,"")&amp;IF(BAB&gt;20,"/+"&amp;Melee+AE100-20,"")&amp;IF(Ranged+AE100&lt;1," ("," (+")&amp;Ranged+AE100&amp;IF(BAB&gt;5,"/+"&amp;Ranged+AE100-5,"")&amp;IF(BAB&gt;10,"/+"&amp;Ranged+AE100-10,"")&amp;IF(BAB&gt;15,"/+"&amp;Ranged+AE100-15,"")&amp;IF(BAB&gt;20,"/+"&amp;Ranged+AE100-20,"")&amp;" thrown)"</f>
        <v>0 (0 thrown)</v>
      </c>
      <c r="T102" s="805"/>
      <c r="U102" s="805"/>
      <c r="V102" s="805"/>
      <c r="W102" s="805"/>
      <c r="X102" s="805"/>
      <c r="Y102" s="805"/>
      <c r="Z102" s="805"/>
      <c r="AA102" s="805"/>
      <c r="AB102" s="805"/>
      <c r="AC102" s="805"/>
      <c r="AD102" s="805"/>
      <c r="AE102" s="805"/>
      <c r="AF102" s="805"/>
      <c r="AG102" s="806"/>
      <c r="AH102" s="749" t="s">
        <v>317</v>
      </c>
      <c r="AI102" s="750"/>
      <c r="AJ102" s="750"/>
      <c r="AK102" s="750"/>
      <c r="AL102" s="751"/>
      <c r="AM102" s="751"/>
      <c r="AN102" s="751"/>
      <c r="AO102" s="670">
        <f>IF(AT100+(IF(Str_Mod_Current&gt;-1,ROUNDDOWN(Str_Mod_Current*AT99,0),Str_Mod_Current))&lt;&gt;0,AT100+(IF(Str_Mod_Current&gt;-1,ROUNDDOWN(Str_Mod_Current*AT99,0),Str_Mod_Current)),"")</f>
      </c>
      <c r="AP102" s="670"/>
      <c r="AQ102" s="670"/>
      <c r="AR102" s="670"/>
      <c r="AS102" s="670"/>
      <c r="AT102" s="671"/>
      <c r="AU102" s="659"/>
      <c r="AV102" s="660"/>
      <c r="AW102" s="660"/>
      <c r="AX102" s="660"/>
      <c r="AY102" s="638" t="s">
        <v>59</v>
      </c>
      <c r="AZ102" s="660"/>
      <c r="BA102" s="660"/>
      <c r="BB102" s="660"/>
      <c r="BC102" s="813"/>
      <c r="BD102" s="1"/>
      <c r="BE102" s="1"/>
      <c r="BF102" s="637" t="str">
        <f>IF(VLOOKUP(BH102,Table_Skills,7,0),"Q","£")</f>
        <v>£</v>
      </c>
      <c r="BG102" s="637"/>
      <c r="BH102" s="583" t="s">
        <v>330</v>
      </c>
      <c r="BI102" s="583"/>
      <c r="BJ102" s="583"/>
      <c r="BK102" s="583"/>
      <c r="BL102" s="583"/>
      <c r="BM102" s="583"/>
      <c r="BN102" s="583"/>
      <c r="BO102" s="583"/>
      <c r="BP102" s="583"/>
      <c r="BQ102" s="583"/>
      <c r="BR102" s="583"/>
      <c r="BS102" s="583"/>
      <c r="BT102" s="583"/>
      <c r="BU102" s="583"/>
      <c r="BV102" s="583"/>
      <c r="BW102" s="583"/>
      <c r="BX102" s="634" t="str">
        <f>IF(ISTEXT(BH102),VLOOKUP(BH102,Table_Skills,2,0),"")</f>
        <v>Int</v>
      </c>
      <c r="BY102" s="634"/>
      <c r="BZ102" s="634"/>
      <c r="CA102" s="634"/>
      <c r="CB102" s="633"/>
      <c r="CC102" s="627" t="str">
        <f>IF(ISTEXT(BH102),IF(AND(VLOOKUP(BH102,Table_Skills,4,0)=0,CK102&lt;1),"NA",CG102+CK102+CO102+CS102),"")</f>
        <v>NA</v>
      </c>
      <c r="CD102" s="628"/>
      <c r="CE102" s="629"/>
      <c r="CF102" s="449" t="s">
        <v>79</v>
      </c>
      <c r="CG102" s="481">
        <f>IF(ISTEXT(BH102),VLOOKUP(BH102,Table_Skills,3,0),"")</f>
        <v>0</v>
      </c>
      <c r="CH102" s="482"/>
      <c r="CI102" s="482"/>
      <c r="CJ102" s="449" t="s">
        <v>80</v>
      </c>
      <c r="CK102" s="688"/>
      <c r="CL102" s="694"/>
      <c r="CM102" s="695"/>
      <c r="CN102" s="449" t="s">
        <v>80</v>
      </c>
      <c r="CO102" s="682">
        <f>IF(ISTEXT(BH102),VLOOKUP(BH102,Table_Skills,5,0)+VLOOKUP(BH102,Table_Skills,6,0)+IF(CK102&gt;0,VLOOKUP(BH102,Table_Skills,7,0),0),"")</f>
        <v>0</v>
      </c>
      <c r="CP102" s="682"/>
      <c r="CQ102" s="682"/>
      <c r="CR102" s="449" t="s">
        <v>80</v>
      </c>
      <c r="CS102" s="688"/>
      <c r="CT102" s="689"/>
      <c r="CU102" s="690"/>
      <c r="CV102" s="23"/>
      <c r="DC102" s="1026"/>
    </row>
    <row r="103" spans="1:107" ht="15.75" customHeight="1" thickBot="1">
      <c r="A103" s="22"/>
      <c r="B103" s="786"/>
      <c r="C103" s="787"/>
      <c r="D103" s="787"/>
      <c r="E103" s="787"/>
      <c r="F103" s="787"/>
      <c r="G103" s="787"/>
      <c r="H103" s="787"/>
      <c r="I103" s="787"/>
      <c r="J103" s="787"/>
      <c r="K103" s="787"/>
      <c r="L103" s="787"/>
      <c r="M103" s="787"/>
      <c r="N103" s="787"/>
      <c r="O103" s="787"/>
      <c r="P103" s="787"/>
      <c r="Q103" s="787"/>
      <c r="R103" s="788"/>
      <c r="S103" s="807"/>
      <c r="T103" s="808"/>
      <c r="U103" s="808"/>
      <c r="V103" s="808"/>
      <c r="W103" s="808"/>
      <c r="X103" s="808"/>
      <c r="Y103" s="808"/>
      <c r="Z103" s="808"/>
      <c r="AA103" s="808"/>
      <c r="AB103" s="808"/>
      <c r="AC103" s="808"/>
      <c r="AD103" s="808"/>
      <c r="AE103" s="808"/>
      <c r="AF103" s="808"/>
      <c r="AG103" s="809"/>
      <c r="AH103" s="752"/>
      <c r="AI103" s="753"/>
      <c r="AJ103" s="753"/>
      <c r="AK103" s="753"/>
      <c r="AL103" s="754"/>
      <c r="AM103" s="754"/>
      <c r="AN103" s="754"/>
      <c r="AO103" s="672"/>
      <c r="AP103" s="672"/>
      <c r="AQ103" s="672"/>
      <c r="AR103" s="672"/>
      <c r="AS103" s="672"/>
      <c r="AT103" s="673"/>
      <c r="AU103" s="661"/>
      <c r="AV103" s="662"/>
      <c r="AW103" s="662"/>
      <c r="AX103" s="662"/>
      <c r="AY103" s="639"/>
      <c r="AZ103" s="662"/>
      <c r="BA103" s="662"/>
      <c r="BB103" s="662"/>
      <c r="BC103" s="814"/>
      <c r="BD103" s="1"/>
      <c r="BE103" s="1"/>
      <c r="BF103" s="637"/>
      <c r="BG103" s="637"/>
      <c r="BH103" s="584"/>
      <c r="BI103" s="584"/>
      <c r="BJ103" s="584"/>
      <c r="BK103" s="584"/>
      <c r="BL103" s="584"/>
      <c r="BM103" s="584"/>
      <c r="BN103" s="584"/>
      <c r="BO103" s="584"/>
      <c r="BP103" s="584"/>
      <c r="BQ103" s="584"/>
      <c r="BR103" s="584"/>
      <c r="BS103" s="584"/>
      <c r="BT103" s="584"/>
      <c r="BU103" s="584"/>
      <c r="BV103" s="584"/>
      <c r="BW103" s="584"/>
      <c r="BX103" s="634"/>
      <c r="BY103" s="634"/>
      <c r="BZ103" s="634"/>
      <c r="CA103" s="634"/>
      <c r="CB103" s="633"/>
      <c r="CC103" s="630"/>
      <c r="CD103" s="631"/>
      <c r="CE103" s="632"/>
      <c r="CF103" s="449"/>
      <c r="CG103" s="483"/>
      <c r="CH103" s="483"/>
      <c r="CI103" s="483"/>
      <c r="CJ103" s="449"/>
      <c r="CK103" s="696"/>
      <c r="CL103" s="697"/>
      <c r="CM103" s="698"/>
      <c r="CN103" s="449"/>
      <c r="CO103" s="683"/>
      <c r="CP103" s="683"/>
      <c r="CQ103" s="683"/>
      <c r="CR103" s="449"/>
      <c r="CS103" s="691"/>
      <c r="CT103" s="692"/>
      <c r="CU103" s="693"/>
      <c r="CV103" s="23"/>
      <c r="DC103" s="1026"/>
    </row>
    <row r="104" spans="1:107" ht="15.75" customHeight="1" thickBot="1">
      <c r="A104" s="22"/>
      <c r="B104" s="789"/>
      <c r="C104" s="790"/>
      <c r="D104" s="790"/>
      <c r="E104" s="790"/>
      <c r="F104" s="790"/>
      <c r="G104" s="790"/>
      <c r="H104" s="790"/>
      <c r="I104" s="790"/>
      <c r="J104" s="790"/>
      <c r="K104" s="790"/>
      <c r="L104" s="790"/>
      <c r="M104" s="790"/>
      <c r="N104" s="790"/>
      <c r="O104" s="790"/>
      <c r="P104" s="790"/>
      <c r="Q104" s="790"/>
      <c r="R104" s="791"/>
      <c r="S104" s="810"/>
      <c r="T104" s="811"/>
      <c r="U104" s="811"/>
      <c r="V104" s="811"/>
      <c r="W104" s="811"/>
      <c r="X104" s="811"/>
      <c r="Y104" s="811"/>
      <c r="Z104" s="811"/>
      <c r="AA104" s="811"/>
      <c r="AB104" s="811"/>
      <c r="AC104" s="811"/>
      <c r="AD104" s="811"/>
      <c r="AE104" s="811"/>
      <c r="AF104" s="811"/>
      <c r="AG104" s="812"/>
      <c r="AH104" s="755"/>
      <c r="AI104" s="756"/>
      <c r="AJ104" s="756"/>
      <c r="AK104" s="756"/>
      <c r="AL104" s="757"/>
      <c r="AM104" s="757"/>
      <c r="AN104" s="757"/>
      <c r="AO104" s="674"/>
      <c r="AP104" s="674"/>
      <c r="AQ104" s="674"/>
      <c r="AR104" s="674"/>
      <c r="AS104" s="674"/>
      <c r="AT104" s="675"/>
      <c r="AU104" s="663"/>
      <c r="AV104" s="664"/>
      <c r="AW104" s="664"/>
      <c r="AX104" s="664"/>
      <c r="AY104" s="640"/>
      <c r="AZ104" s="664"/>
      <c r="BA104" s="664"/>
      <c r="BB104" s="664"/>
      <c r="BC104" s="815"/>
      <c r="BD104" s="1"/>
      <c r="BE104" s="1"/>
      <c r="BF104" s="637" t="str">
        <f>IF(VLOOKUP(BH104,Table_Skills,7,0),"Q","£")</f>
        <v>£</v>
      </c>
      <c r="BG104" s="637"/>
      <c r="BH104" s="583" t="s">
        <v>289</v>
      </c>
      <c r="BI104" s="583"/>
      <c r="BJ104" s="583"/>
      <c r="BK104" s="583"/>
      <c r="BL104" s="583"/>
      <c r="BM104" s="583"/>
      <c r="BN104" s="583"/>
      <c r="BO104" s="583"/>
      <c r="BP104" s="583"/>
      <c r="BQ104" s="583"/>
      <c r="BR104" s="583"/>
      <c r="BS104" s="583"/>
      <c r="BT104" s="583"/>
      <c r="BU104" s="583"/>
      <c r="BV104" s="583"/>
      <c r="BW104" s="583"/>
      <c r="BX104" s="634" t="str">
        <f>IF(ISTEXT(BH104),VLOOKUP(BH104,Table_Skills,2,0),"")</f>
        <v>Int</v>
      </c>
      <c r="BY104" s="634"/>
      <c r="BZ104" s="634"/>
      <c r="CA104" s="634"/>
      <c r="CB104" s="633"/>
      <c r="CC104" s="627" t="str">
        <f>IF(ISTEXT(BH104),IF(AND(VLOOKUP(BH104,Table_Skills,4,0)=0,CK104&lt;1),"NA",CG104+CK104+CO104+CS104),"")</f>
        <v>NA</v>
      </c>
      <c r="CD104" s="628"/>
      <c r="CE104" s="629"/>
      <c r="CF104" s="449" t="s">
        <v>79</v>
      </c>
      <c r="CG104" s="481">
        <f>IF(ISTEXT(BH104),VLOOKUP(BH104,Table_Skills,3,0),"")</f>
        <v>0</v>
      </c>
      <c r="CH104" s="482"/>
      <c r="CI104" s="482"/>
      <c r="CJ104" s="449" t="s">
        <v>80</v>
      </c>
      <c r="CK104" s="688"/>
      <c r="CL104" s="694"/>
      <c r="CM104" s="695"/>
      <c r="CN104" s="449" t="s">
        <v>80</v>
      </c>
      <c r="CO104" s="682">
        <f>IF(ISTEXT(BH104),VLOOKUP(BH104,Table_Skills,5,0)+VLOOKUP(BH104,Table_Skills,6,0)+IF(CK104&gt;0,VLOOKUP(BH104,Table_Skills,7,0),0),"")</f>
        <v>0</v>
      </c>
      <c r="CP104" s="682"/>
      <c r="CQ104" s="682"/>
      <c r="CR104" s="449" t="s">
        <v>80</v>
      </c>
      <c r="CS104" s="688"/>
      <c r="CT104" s="689"/>
      <c r="CU104" s="690"/>
      <c r="CV104" s="23"/>
      <c r="DC104" s="1026"/>
    </row>
    <row r="105" spans="1:107" ht="15.75" customHeight="1" thickBot="1">
      <c r="A105" s="22"/>
      <c r="B105" s="792" t="s">
        <v>178</v>
      </c>
      <c r="C105" s="792"/>
      <c r="D105" s="792"/>
      <c r="E105" s="792"/>
      <c r="F105" s="792"/>
      <c r="G105" s="801" t="s">
        <v>179</v>
      </c>
      <c r="H105" s="801"/>
      <c r="I105" s="801"/>
      <c r="J105" s="801"/>
      <c r="K105" s="801"/>
      <c r="L105" s="801" t="s">
        <v>180</v>
      </c>
      <c r="M105" s="801"/>
      <c r="N105" s="801"/>
      <c r="O105" s="801"/>
      <c r="P105" s="801"/>
      <c r="Q105" s="801"/>
      <c r="R105" s="801"/>
      <c r="S105" s="801"/>
      <c r="T105" s="801"/>
      <c r="U105" s="801" t="s">
        <v>260</v>
      </c>
      <c r="V105" s="801"/>
      <c r="W105" s="801"/>
      <c r="X105" s="801"/>
      <c r="Y105" s="801"/>
      <c r="Z105" s="801"/>
      <c r="AA105" s="795" t="s">
        <v>181</v>
      </c>
      <c r="AB105" s="795"/>
      <c r="AC105" s="795"/>
      <c r="AD105" s="795"/>
      <c r="AE105" s="795"/>
      <c r="AF105" s="795"/>
      <c r="AG105" s="795"/>
      <c r="AH105" s="795"/>
      <c r="AI105" s="795"/>
      <c r="AJ105" s="795"/>
      <c r="AK105" s="795"/>
      <c r="AL105" s="795"/>
      <c r="AM105" s="795"/>
      <c r="AN105" s="795"/>
      <c r="AO105" s="795"/>
      <c r="AP105" s="795"/>
      <c r="AQ105" s="795"/>
      <c r="AR105" s="795"/>
      <c r="AS105" s="795"/>
      <c r="AT105" s="795"/>
      <c r="AU105" s="795"/>
      <c r="AV105" s="795"/>
      <c r="AW105" s="795"/>
      <c r="AX105" s="795"/>
      <c r="AY105" s="795"/>
      <c r="AZ105" s="795"/>
      <c r="BA105" s="795"/>
      <c r="BB105" s="795"/>
      <c r="BC105" s="795"/>
      <c r="BD105" s="1"/>
      <c r="BE105" s="1"/>
      <c r="BF105" s="637"/>
      <c r="BG105" s="637"/>
      <c r="BH105" s="584"/>
      <c r="BI105" s="584"/>
      <c r="BJ105" s="584"/>
      <c r="BK105" s="584"/>
      <c r="BL105" s="584"/>
      <c r="BM105" s="584"/>
      <c r="BN105" s="584"/>
      <c r="BO105" s="584"/>
      <c r="BP105" s="584"/>
      <c r="BQ105" s="584"/>
      <c r="BR105" s="584"/>
      <c r="BS105" s="584"/>
      <c r="BT105" s="584"/>
      <c r="BU105" s="584"/>
      <c r="BV105" s="584"/>
      <c r="BW105" s="584"/>
      <c r="BX105" s="634"/>
      <c r="BY105" s="634"/>
      <c r="BZ105" s="634"/>
      <c r="CA105" s="634"/>
      <c r="CB105" s="633"/>
      <c r="CC105" s="630"/>
      <c r="CD105" s="631"/>
      <c r="CE105" s="632"/>
      <c r="CF105" s="449"/>
      <c r="CG105" s="483"/>
      <c r="CH105" s="483"/>
      <c r="CI105" s="483"/>
      <c r="CJ105" s="449"/>
      <c r="CK105" s="696"/>
      <c r="CL105" s="697"/>
      <c r="CM105" s="698"/>
      <c r="CN105" s="449"/>
      <c r="CO105" s="683"/>
      <c r="CP105" s="683"/>
      <c r="CQ105" s="683"/>
      <c r="CR105" s="449"/>
      <c r="CS105" s="691"/>
      <c r="CT105" s="692"/>
      <c r="CU105" s="693"/>
      <c r="CV105" s="23"/>
      <c r="DC105" s="1026"/>
    </row>
    <row r="106" spans="1:107" ht="15.75" customHeight="1" thickBot="1">
      <c r="A106" s="22"/>
      <c r="B106" s="766"/>
      <c r="C106" s="767"/>
      <c r="D106" s="767"/>
      <c r="E106" s="767"/>
      <c r="F106" s="768"/>
      <c r="G106" s="659"/>
      <c r="H106" s="660"/>
      <c r="I106" s="660"/>
      <c r="J106" s="966" t="s">
        <v>227</v>
      </c>
      <c r="K106" s="967"/>
      <c r="L106" s="775"/>
      <c r="M106" s="776"/>
      <c r="N106" s="776"/>
      <c r="O106" s="776"/>
      <c r="P106" s="776"/>
      <c r="Q106" s="776"/>
      <c r="R106" s="776"/>
      <c r="S106" s="776"/>
      <c r="T106" s="777"/>
      <c r="U106" s="775"/>
      <c r="V106" s="776"/>
      <c r="W106" s="776"/>
      <c r="X106" s="776"/>
      <c r="Y106" s="776"/>
      <c r="Z106" s="777"/>
      <c r="AA106" s="775"/>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6"/>
      <c r="AY106" s="776"/>
      <c r="AZ106" s="776"/>
      <c r="BA106" s="776"/>
      <c r="BB106" s="776"/>
      <c r="BC106" s="777"/>
      <c r="BD106" s="1"/>
      <c r="BE106" s="1"/>
      <c r="BF106" s="637" t="str">
        <f>IF(VLOOKUP(BH106,Table_Skills,7,0),"Q","£")</f>
        <v>£</v>
      </c>
      <c r="BG106" s="637"/>
      <c r="BH106" s="583" t="s">
        <v>382</v>
      </c>
      <c r="BI106" s="583"/>
      <c r="BJ106" s="583"/>
      <c r="BK106" s="583"/>
      <c r="BL106" s="583"/>
      <c r="BM106" s="583"/>
      <c r="BN106" s="583"/>
      <c r="BO106" s="583"/>
      <c r="BP106" s="583"/>
      <c r="BQ106" s="583"/>
      <c r="BR106" s="583"/>
      <c r="BS106" s="583"/>
      <c r="BT106" s="583"/>
      <c r="BU106" s="583"/>
      <c r="BV106" s="583"/>
      <c r="BW106" s="583"/>
      <c r="BX106" s="634" t="str">
        <f>IF(ISTEXT(BH106),VLOOKUP(BH106,Table_Skills,2,0),"")</f>
        <v>Wis</v>
      </c>
      <c r="BY106" s="634"/>
      <c r="BZ106" s="634"/>
      <c r="CA106" s="634"/>
      <c r="CB106" s="633"/>
      <c r="CC106" s="627" t="str">
        <f>IF(ISTEXT(BH106),IF(AND(VLOOKUP(BH106,Table_Skills,4,0)=0,CK106&lt;1),"NA",CG106+CK106+CO106+CS106),"")</f>
        <v>NA</v>
      </c>
      <c r="CD106" s="628"/>
      <c r="CE106" s="629"/>
      <c r="CF106" s="449" t="s">
        <v>79</v>
      </c>
      <c r="CG106" s="481">
        <f>IF(ISTEXT(BH106),VLOOKUP(BH106,Table_Skills,3,0),"")</f>
        <v>0</v>
      </c>
      <c r="CH106" s="482"/>
      <c r="CI106" s="482"/>
      <c r="CJ106" s="449" t="s">
        <v>80</v>
      </c>
      <c r="CK106" s="688"/>
      <c r="CL106" s="694"/>
      <c r="CM106" s="695"/>
      <c r="CN106" s="449" t="s">
        <v>80</v>
      </c>
      <c r="CO106" s="682">
        <f>IF(ISTEXT(BH106),VLOOKUP(BH106,Table_Skills,5,0)+VLOOKUP(BH106,Table_Skills,6,0)+IF(CK106&gt;0,VLOOKUP(BH106,Table_Skills,7,0),0),"")</f>
        <v>0</v>
      </c>
      <c r="CP106" s="682"/>
      <c r="CQ106" s="682"/>
      <c r="CR106" s="449" t="s">
        <v>80</v>
      </c>
      <c r="CS106" s="688"/>
      <c r="CT106" s="689"/>
      <c r="CU106" s="690"/>
      <c r="CV106" s="23"/>
      <c r="DC106" s="1026"/>
    </row>
    <row r="107" spans="1:107" ht="15.75" customHeight="1" thickBot="1">
      <c r="A107" s="22"/>
      <c r="B107" s="769"/>
      <c r="C107" s="770"/>
      <c r="D107" s="770"/>
      <c r="E107" s="770"/>
      <c r="F107" s="771"/>
      <c r="G107" s="661"/>
      <c r="H107" s="662"/>
      <c r="I107" s="662"/>
      <c r="J107" s="639"/>
      <c r="K107" s="968"/>
      <c r="L107" s="778"/>
      <c r="M107" s="514"/>
      <c r="N107" s="514"/>
      <c r="O107" s="514"/>
      <c r="P107" s="514"/>
      <c r="Q107" s="514"/>
      <c r="R107" s="514"/>
      <c r="S107" s="514"/>
      <c r="T107" s="779"/>
      <c r="U107" s="778"/>
      <c r="V107" s="514"/>
      <c r="W107" s="514"/>
      <c r="X107" s="514"/>
      <c r="Y107" s="514"/>
      <c r="Z107" s="779"/>
      <c r="AA107" s="778"/>
      <c r="AB107" s="514"/>
      <c r="AC107" s="514"/>
      <c r="AD107" s="514"/>
      <c r="AE107" s="514"/>
      <c r="AF107" s="514"/>
      <c r="AG107" s="514"/>
      <c r="AH107" s="514"/>
      <c r="AI107" s="514"/>
      <c r="AJ107" s="514"/>
      <c r="AK107" s="514"/>
      <c r="AL107" s="514"/>
      <c r="AM107" s="514"/>
      <c r="AN107" s="514"/>
      <c r="AO107" s="514"/>
      <c r="AP107" s="514"/>
      <c r="AQ107" s="514"/>
      <c r="AR107" s="514"/>
      <c r="AS107" s="514"/>
      <c r="AT107" s="514"/>
      <c r="AU107" s="514"/>
      <c r="AV107" s="514"/>
      <c r="AW107" s="514"/>
      <c r="AX107" s="514"/>
      <c r="AY107" s="514"/>
      <c r="AZ107" s="514"/>
      <c r="BA107" s="514"/>
      <c r="BB107" s="514"/>
      <c r="BC107" s="779"/>
      <c r="BD107" s="1"/>
      <c r="BE107" s="1"/>
      <c r="BF107" s="637"/>
      <c r="BG107" s="637"/>
      <c r="BH107" s="584"/>
      <c r="BI107" s="584"/>
      <c r="BJ107" s="584"/>
      <c r="BK107" s="584"/>
      <c r="BL107" s="584"/>
      <c r="BM107" s="584"/>
      <c r="BN107" s="584"/>
      <c r="BO107" s="584"/>
      <c r="BP107" s="584"/>
      <c r="BQ107" s="584"/>
      <c r="BR107" s="584"/>
      <c r="BS107" s="584"/>
      <c r="BT107" s="584"/>
      <c r="BU107" s="584"/>
      <c r="BV107" s="584"/>
      <c r="BW107" s="584"/>
      <c r="BX107" s="634"/>
      <c r="BY107" s="634"/>
      <c r="BZ107" s="634"/>
      <c r="CA107" s="634"/>
      <c r="CB107" s="633"/>
      <c r="CC107" s="630"/>
      <c r="CD107" s="631"/>
      <c r="CE107" s="632"/>
      <c r="CF107" s="449"/>
      <c r="CG107" s="483"/>
      <c r="CH107" s="483"/>
      <c r="CI107" s="483"/>
      <c r="CJ107" s="449"/>
      <c r="CK107" s="696"/>
      <c r="CL107" s="697"/>
      <c r="CM107" s="698"/>
      <c r="CN107" s="449"/>
      <c r="CO107" s="683"/>
      <c r="CP107" s="683"/>
      <c r="CQ107" s="683"/>
      <c r="CR107" s="449"/>
      <c r="CS107" s="691"/>
      <c r="CT107" s="692"/>
      <c r="CU107" s="693"/>
      <c r="CV107" s="14"/>
      <c r="CW107" s="4"/>
      <c r="DC107" s="1026"/>
    </row>
    <row r="108" spans="1:107" ht="15.75" customHeight="1" thickBot="1">
      <c r="A108" s="22"/>
      <c r="B108" s="772"/>
      <c r="C108" s="773"/>
      <c r="D108" s="773"/>
      <c r="E108" s="773"/>
      <c r="F108" s="774"/>
      <c r="G108" s="663"/>
      <c r="H108" s="664"/>
      <c r="I108" s="664"/>
      <c r="J108" s="640"/>
      <c r="K108" s="969"/>
      <c r="L108" s="780"/>
      <c r="M108" s="781"/>
      <c r="N108" s="781"/>
      <c r="O108" s="781"/>
      <c r="P108" s="781"/>
      <c r="Q108" s="781"/>
      <c r="R108" s="781"/>
      <c r="S108" s="781"/>
      <c r="T108" s="782"/>
      <c r="U108" s="780"/>
      <c r="V108" s="781"/>
      <c r="W108" s="781"/>
      <c r="X108" s="781"/>
      <c r="Y108" s="781"/>
      <c r="Z108" s="782"/>
      <c r="AA108" s="780"/>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1"/>
      <c r="AY108" s="781"/>
      <c r="AZ108" s="781"/>
      <c r="BA108" s="781"/>
      <c r="BB108" s="781"/>
      <c r="BC108" s="782"/>
      <c r="BD108" s="1"/>
      <c r="BE108" s="1"/>
      <c r="BF108" s="637" t="str">
        <f>IF(VLOOKUP(BH108,Table_Skills,7,0),"Q","£")</f>
        <v>£</v>
      </c>
      <c r="BG108" s="637"/>
      <c r="BH108" s="583" t="s">
        <v>342</v>
      </c>
      <c r="BI108" s="583"/>
      <c r="BJ108" s="583"/>
      <c r="BK108" s="583"/>
      <c r="BL108" s="583"/>
      <c r="BM108" s="583"/>
      <c r="BN108" s="583"/>
      <c r="BO108" s="583"/>
      <c r="BP108" s="583"/>
      <c r="BQ108" s="583"/>
      <c r="BR108" s="583"/>
      <c r="BS108" s="583"/>
      <c r="BT108" s="583"/>
      <c r="BU108" s="583"/>
      <c r="BV108" s="583"/>
      <c r="BW108" s="583"/>
      <c r="BX108" s="634" t="str">
        <f>IF(ISTEXT(BH108),VLOOKUP(BH108,Table_Skills,2,0),"")</f>
        <v>Dex*</v>
      </c>
      <c r="BY108" s="634"/>
      <c r="BZ108" s="634"/>
      <c r="CA108" s="634"/>
      <c r="CB108" s="633"/>
      <c r="CC108" s="627" t="str">
        <f>IF(ISTEXT(BH108),IF(AND(VLOOKUP(BH108,Table_Skills,4,0)=0,CK108&lt;1),"NA",CG108+CK108+CO108+CS108),"")</f>
        <v>NA</v>
      </c>
      <c r="CD108" s="628"/>
      <c r="CE108" s="629"/>
      <c r="CF108" s="449" t="s">
        <v>79</v>
      </c>
      <c r="CG108" s="481">
        <f>IF(ISTEXT(BH108),VLOOKUP(BH108,Table_Skills,3,0),"")</f>
        <v>0</v>
      </c>
      <c r="CH108" s="482"/>
      <c r="CI108" s="482"/>
      <c r="CJ108" s="449" t="s">
        <v>80</v>
      </c>
      <c r="CK108" s="688"/>
      <c r="CL108" s="694"/>
      <c r="CM108" s="695"/>
      <c r="CN108" s="449" t="s">
        <v>80</v>
      </c>
      <c r="CO108" s="682">
        <f>IF(ISTEXT(BH108),VLOOKUP(BH108,Table_Skills,5,0)+VLOOKUP(BH108,Table_Skills,6,0)+IF(CK108&gt;0,VLOOKUP(BH108,Table_Skills,7,0),0),"")</f>
        <v>0</v>
      </c>
      <c r="CP108" s="682"/>
      <c r="CQ108" s="682"/>
      <c r="CR108" s="449" t="s">
        <v>80</v>
      </c>
      <c r="CS108" s="688"/>
      <c r="CT108" s="689"/>
      <c r="CU108" s="690"/>
      <c r="CV108" s="14"/>
      <c r="CW108" s="4"/>
      <c r="DC108" s="1026"/>
    </row>
    <row r="109" spans="1:107" ht="15.75" customHeight="1" thickBot="1">
      <c r="A109" s="22"/>
      <c r="B109" s="817" t="s">
        <v>54</v>
      </c>
      <c r="C109" s="817"/>
      <c r="D109" s="817"/>
      <c r="E109" s="817"/>
      <c r="F109" s="817"/>
      <c r="G109" s="817"/>
      <c r="H109" s="817"/>
      <c r="I109" s="817"/>
      <c r="J109" s="817"/>
      <c r="K109" s="799"/>
      <c r="L109" s="799"/>
      <c r="M109" s="799"/>
      <c r="N109" s="799"/>
      <c r="O109" s="799"/>
      <c r="P109" s="799"/>
      <c r="Q109" s="799"/>
      <c r="R109" s="799"/>
      <c r="S109" s="799"/>
      <c r="T109" s="799"/>
      <c r="U109" s="799"/>
      <c r="V109" s="799"/>
      <c r="W109" s="799"/>
      <c r="X109" s="799"/>
      <c r="Y109" s="799"/>
      <c r="Z109" s="799"/>
      <c r="AA109" s="799"/>
      <c r="AB109" s="799"/>
      <c r="AC109" s="799"/>
      <c r="AD109" s="799"/>
      <c r="AE109" s="799"/>
      <c r="AF109" s="1"/>
      <c r="AG109" s="32"/>
      <c r="AH109" s="32"/>
      <c r="AI109" s="32"/>
      <c r="AJ109" s="32"/>
      <c r="AK109" s="32"/>
      <c r="AL109" s="1"/>
      <c r="AM109" s="32"/>
      <c r="AN109" s="32"/>
      <c r="AO109" s="32"/>
      <c r="AP109" s="32"/>
      <c r="AQ109" s="32"/>
      <c r="AR109" s="1"/>
      <c r="AS109" s="32"/>
      <c r="AT109" s="32"/>
      <c r="AU109" s="32"/>
      <c r="AV109" s="32"/>
      <c r="AW109" s="32"/>
      <c r="AX109" s="1"/>
      <c r="AY109" s="32"/>
      <c r="AZ109" s="32"/>
      <c r="BA109" s="32"/>
      <c r="BB109" s="32"/>
      <c r="BC109" s="32"/>
      <c r="BD109" s="1"/>
      <c r="BE109" s="1"/>
      <c r="BF109" s="637"/>
      <c r="BG109" s="637"/>
      <c r="BH109" s="584"/>
      <c r="BI109" s="584"/>
      <c r="BJ109" s="584"/>
      <c r="BK109" s="584"/>
      <c r="BL109" s="584"/>
      <c r="BM109" s="584"/>
      <c r="BN109" s="584"/>
      <c r="BO109" s="584"/>
      <c r="BP109" s="584"/>
      <c r="BQ109" s="584"/>
      <c r="BR109" s="584"/>
      <c r="BS109" s="584"/>
      <c r="BT109" s="584"/>
      <c r="BU109" s="584"/>
      <c r="BV109" s="584"/>
      <c r="BW109" s="584"/>
      <c r="BX109" s="634"/>
      <c r="BY109" s="634"/>
      <c r="BZ109" s="634"/>
      <c r="CA109" s="634"/>
      <c r="CB109" s="633"/>
      <c r="CC109" s="630"/>
      <c r="CD109" s="631"/>
      <c r="CE109" s="632"/>
      <c r="CF109" s="449"/>
      <c r="CG109" s="483"/>
      <c r="CH109" s="483"/>
      <c r="CI109" s="483"/>
      <c r="CJ109" s="449"/>
      <c r="CK109" s="696"/>
      <c r="CL109" s="697"/>
      <c r="CM109" s="698"/>
      <c r="CN109" s="449"/>
      <c r="CO109" s="683"/>
      <c r="CP109" s="683"/>
      <c r="CQ109" s="683"/>
      <c r="CR109" s="449"/>
      <c r="CS109" s="691"/>
      <c r="CT109" s="692"/>
      <c r="CU109" s="693"/>
      <c r="CV109" s="33"/>
      <c r="CW109" s="34"/>
      <c r="DC109" s="1026"/>
    </row>
    <row r="110" spans="1:107" ht="15.75" customHeight="1">
      <c r="A110" s="22"/>
      <c r="B110" s="817"/>
      <c r="C110" s="817"/>
      <c r="D110" s="817"/>
      <c r="E110" s="817"/>
      <c r="F110" s="817"/>
      <c r="G110" s="817"/>
      <c r="H110" s="817"/>
      <c r="I110" s="817"/>
      <c r="J110" s="817"/>
      <c r="K110" s="800"/>
      <c r="L110" s="800"/>
      <c r="M110" s="800"/>
      <c r="N110" s="800"/>
      <c r="O110" s="800"/>
      <c r="P110" s="800"/>
      <c r="Q110" s="800"/>
      <c r="R110" s="800"/>
      <c r="S110" s="800"/>
      <c r="T110" s="800"/>
      <c r="U110" s="800"/>
      <c r="V110" s="800"/>
      <c r="W110" s="800"/>
      <c r="X110" s="800"/>
      <c r="Y110" s="800"/>
      <c r="Z110" s="800"/>
      <c r="AA110" s="800"/>
      <c r="AB110" s="800"/>
      <c r="AC110" s="800"/>
      <c r="AD110" s="800"/>
      <c r="AE110" s="800"/>
      <c r="AF110" s="1"/>
      <c r="AG110" s="31"/>
      <c r="AH110" s="31"/>
      <c r="AI110" s="31"/>
      <c r="AJ110" s="31"/>
      <c r="AK110" s="31"/>
      <c r="AL110" s="30"/>
      <c r="AM110" s="31"/>
      <c r="AN110" s="31"/>
      <c r="AO110" s="31"/>
      <c r="AP110" s="31"/>
      <c r="AQ110" s="31"/>
      <c r="AR110" s="30"/>
      <c r="AS110" s="31"/>
      <c r="AT110" s="31"/>
      <c r="AU110" s="31"/>
      <c r="AV110" s="31"/>
      <c r="AW110" s="31"/>
      <c r="AX110" s="30"/>
      <c r="AY110" s="31"/>
      <c r="AZ110" s="31"/>
      <c r="BA110" s="31"/>
      <c r="BB110" s="31"/>
      <c r="BC110" s="31"/>
      <c r="BD110" s="30"/>
      <c r="BE110" s="1"/>
      <c r="BF110" s="637" t="str">
        <f>IF(VLOOKUP(BH110,Table_Skills,7,0),"Q","£")</f>
        <v>£</v>
      </c>
      <c r="BG110" s="637"/>
      <c r="BH110" s="583" t="s">
        <v>291</v>
      </c>
      <c r="BI110" s="583"/>
      <c r="BJ110" s="583"/>
      <c r="BK110" s="583"/>
      <c r="BL110" s="583"/>
      <c r="BM110" s="583"/>
      <c r="BN110" s="583"/>
      <c r="BO110" s="583"/>
      <c r="BP110" s="583"/>
      <c r="BQ110" s="583"/>
      <c r="BR110" s="583"/>
      <c r="BS110" s="583"/>
      <c r="BT110" s="583"/>
      <c r="BU110" s="583"/>
      <c r="BV110" s="583"/>
      <c r="BW110" s="583"/>
      <c r="BX110" s="634" t="str">
        <f>IF(ISTEXT(BH110),VLOOKUP(BH110,Table_Skills,2,0),"")</f>
        <v>Int</v>
      </c>
      <c r="BY110" s="634"/>
      <c r="BZ110" s="634"/>
      <c r="CA110" s="634"/>
      <c r="CB110" s="633"/>
      <c r="CC110" s="627" t="str">
        <f>IF(ISTEXT(BH110),IF(AND(VLOOKUP(BH110,Table_Skills,4,0)=0,CK110&lt;1),"NA",CG110+CK110+CO110+CS110),"")</f>
        <v>NA</v>
      </c>
      <c r="CD110" s="628"/>
      <c r="CE110" s="629"/>
      <c r="CF110" s="449" t="s">
        <v>79</v>
      </c>
      <c r="CG110" s="481">
        <f>IF(ISTEXT(BH110),VLOOKUP(BH110,Table_Skills,3,0),"")</f>
        <v>0</v>
      </c>
      <c r="CH110" s="482"/>
      <c r="CI110" s="482"/>
      <c r="CJ110" s="449" t="s">
        <v>80</v>
      </c>
      <c r="CK110" s="688"/>
      <c r="CL110" s="694"/>
      <c r="CM110" s="695"/>
      <c r="CN110" s="449" t="s">
        <v>80</v>
      </c>
      <c r="CO110" s="682">
        <f>IF(ISTEXT(BH110),VLOOKUP(BH110,Table_Skills,5,0)+VLOOKUP(BH110,Table_Skills,6,0)+IF(CK110&gt;0,VLOOKUP(BH110,Table_Skills,7,0),0),"")</f>
        <v>0</v>
      </c>
      <c r="CP110" s="682"/>
      <c r="CQ110" s="682"/>
      <c r="CR110" s="449" t="s">
        <v>80</v>
      </c>
      <c r="CS110" s="688"/>
      <c r="CT110" s="689"/>
      <c r="CU110" s="690"/>
      <c r="CV110" s="33"/>
      <c r="CW110" s="34"/>
      <c r="DC110" s="1026"/>
    </row>
    <row r="111" spans="1:107" ht="15.75" customHeight="1" thickBot="1">
      <c r="A111" s="2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31"/>
      <c r="AH111" s="31"/>
      <c r="AI111" s="31"/>
      <c r="AJ111" s="31"/>
      <c r="AK111" s="31"/>
      <c r="AL111" s="30"/>
      <c r="AM111" s="31"/>
      <c r="AN111" s="31"/>
      <c r="AO111" s="31"/>
      <c r="AP111" s="31"/>
      <c r="AQ111" s="31"/>
      <c r="AR111" s="30"/>
      <c r="AS111" s="31"/>
      <c r="AT111" s="31"/>
      <c r="AU111" s="31"/>
      <c r="AV111" s="31"/>
      <c r="AW111" s="31"/>
      <c r="AX111" s="30"/>
      <c r="AY111" s="31"/>
      <c r="AZ111" s="31"/>
      <c r="BA111" s="31"/>
      <c r="BB111" s="31"/>
      <c r="BC111" s="31"/>
      <c r="BD111" s="30"/>
      <c r="BE111" s="1"/>
      <c r="BF111" s="637"/>
      <c r="BG111" s="637"/>
      <c r="BH111" s="584"/>
      <c r="BI111" s="584"/>
      <c r="BJ111" s="584"/>
      <c r="BK111" s="584"/>
      <c r="BL111" s="584"/>
      <c r="BM111" s="584"/>
      <c r="BN111" s="584"/>
      <c r="BO111" s="584"/>
      <c r="BP111" s="584"/>
      <c r="BQ111" s="584"/>
      <c r="BR111" s="584"/>
      <c r="BS111" s="584"/>
      <c r="BT111" s="584"/>
      <c r="BU111" s="584"/>
      <c r="BV111" s="584"/>
      <c r="BW111" s="584"/>
      <c r="BX111" s="634"/>
      <c r="BY111" s="634"/>
      <c r="BZ111" s="634"/>
      <c r="CA111" s="634"/>
      <c r="CB111" s="633"/>
      <c r="CC111" s="630"/>
      <c r="CD111" s="631"/>
      <c r="CE111" s="632"/>
      <c r="CF111" s="449"/>
      <c r="CG111" s="483"/>
      <c r="CH111" s="483"/>
      <c r="CI111" s="483"/>
      <c r="CJ111" s="449"/>
      <c r="CK111" s="696"/>
      <c r="CL111" s="697"/>
      <c r="CM111" s="698"/>
      <c r="CN111" s="449"/>
      <c r="CO111" s="683"/>
      <c r="CP111" s="683"/>
      <c r="CQ111" s="683"/>
      <c r="CR111" s="449"/>
      <c r="CS111" s="691"/>
      <c r="CT111" s="692"/>
      <c r="CU111" s="693"/>
      <c r="CV111" s="33"/>
      <c r="CW111" s="34"/>
      <c r="DC111" s="1026"/>
    </row>
    <row r="112" spans="1:107" ht="15.75" customHeight="1" thickBot="1">
      <c r="A112" s="22"/>
      <c r="B112" s="747" t="s">
        <v>173</v>
      </c>
      <c r="C112" s="747"/>
      <c r="D112" s="747"/>
      <c r="E112" s="747"/>
      <c r="F112" s="747"/>
      <c r="G112" s="747"/>
      <c r="H112" s="747"/>
      <c r="I112" s="747"/>
      <c r="J112" s="747"/>
      <c r="K112" s="747"/>
      <c r="L112" s="747"/>
      <c r="M112" s="747"/>
      <c r="N112" s="747"/>
      <c r="O112" s="747"/>
      <c r="P112" s="747"/>
      <c r="Q112" s="747"/>
      <c r="R112" s="747"/>
      <c r="S112" s="760" t="s">
        <v>280</v>
      </c>
      <c r="T112" s="761"/>
      <c r="U112" s="761"/>
      <c r="V112" s="761"/>
      <c r="W112" s="761"/>
      <c r="X112" s="761"/>
      <c r="Y112" s="761"/>
      <c r="Z112" s="761"/>
      <c r="AA112" s="761"/>
      <c r="AB112" s="761"/>
      <c r="AC112" s="761"/>
      <c r="AD112" s="761"/>
      <c r="AE112" s="53">
        <v>0</v>
      </c>
      <c r="AF112" s="29"/>
      <c r="AG112" s="37"/>
      <c r="AH112" s="758" t="s">
        <v>281</v>
      </c>
      <c r="AI112" s="759"/>
      <c r="AJ112" s="759"/>
      <c r="AK112" s="759"/>
      <c r="AL112" s="759"/>
      <c r="AM112" s="759"/>
      <c r="AN112" s="759"/>
      <c r="AO112" s="759"/>
      <c r="AP112" s="759"/>
      <c r="AQ112" s="759"/>
      <c r="AR112" s="759"/>
      <c r="AS112" s="759"/>
      <c r="AT112" s="110">
        <v>0</v>
      </c>
      <c r="AU112" s="1"/>
      <c r="AV112" s="1"/>
      <c r="AW112" s="1"/>
      <c r="AX112" s="1"/>
      <c r="AY112" s="1"/>
      <c r="AZ112" s="1"/>
      <c r="BA112" s="1"/>
      <c r="BB112" s="1"/>
      <c r="BC112" s="1"/>
      <c r="BD112" s="1"/>
      <c r="BE112" s="1"/>
      <c r="BF112" s="637" t="str">
        <f>IF(VLOOKUP(BH112,Table_Skills,7,0),"Q","£")</f>
        <v>£</v>
      </c>
      <c r="BG112" s="637"/>
      <c r="BH112" s="583" t="s">
        <v>293</v>
      </c>
      <c r="BI112" s="583"/>
      <c r="BJ112" s="583"/>
      <c r="BK112" s="583"/>
      <c r="BL112" s="583"/>
      <c r="BM112" s="583"/>
      <c r="BN112" s="583"/>
      <c r="BO112" s="583"/>
      <c r="BP112" s="583"/>
      <c r="BQ112" s="583"/>
      <c r="BR112" s="583"/>
      <c r="BS112" s="583"/>
      <c r="BT112" s="583"/>
      <c r="BU112" s="583"/>
      <c r="BV112" s="583"/>
      <c r="BW112" s="583"/>
      <c r="BX112" s="634" t="str">
        <f>IF(ISTEXT(BH112),VLOOKUP(BH112,Table_Skills,2,0),"")</f>
        <v>Cha</v>
      </c>
      <c r="BY112" s="634"/>
      <c r="BZ112" s="634"/>
      <c r="CA112" s="634"/>
      <c r="CB112" s="633"/>
      <c r="CC112" s="627" t="str">
        <f>IF(ISTEXT(BH112),IF(AND(VLOOKUP(BH112,Table_Skills,4,0)=0,CK112&lt;1),"NA",CG112+CK112+CO112+CS112),"")</f>
        <v>NA</v>
      </c>
      <c r="CD112" s="628"/>
      <c r="CE112" s="629"/>
      <c r="CF112" s="449" t="s">
        <v>79</v>
      </c>
      <c r="CG112" s="481">
        <f>IF(ISTEXT(BH112),VLOOKUP(BH112,Table_Skills,3,0),"")</f>
        <v>0</v>
      </c>
      <c r="CH112" s="482"/>
      <c r="CI112" s="482"/>
      <c r="CJ112" s="449" t="s">
        <v>80</v>
      </c>
      <c r="CK112" s="688"/>
      <c r="CL112" s="694"/>
      <c r="CM112" s="695"/>
      <c r="CN112" s="449" t="s">
        <v>80</v>
      </c>
      <c r="CO112" s="682">
        <f>IF(ISTEXT(BH112),VLOOKUP(BH112,Table_Skills,5,0)+VLOOKUP(BH112,Table_Skills,6,0)+IF(CK112&gt;0,VLOOKUP(BH112,Table_Skills,7,0),0),"")</f>
        <v>0</v>
      </c>
      <c r="CP112" s="682"/>
      <c r="CQ112" s="682"/>
      <c r="CR112" s="449" t="s">
        <v>80</v>
      </c>
      <c r="CS112" s="688"/>
      <c r="CT112" s="689"/>
      <c r="CU112" s="690"/>
      <c r="CV112" s="33"/>
      <c r="CW112" s="34"/>
      <c r="DC112" s="1026"/>
    </row>
    <row r="113" spans="1:107" ht="15.75" customHeight="1" thickBot="1">
      <c r="A113" s="22"/>
      <c r="B113" s="748"/>
      <c r="C113" s="748"/>
      <c r="D113" s="748"/>
      <c r="E113" s="748"/>
      <c r="F113" s="748"/>
      <c r="G113" s="748"/>
      <c r="H113" s="748"/>
      <c r="I113" s="748"/>
      <c r="J113" s="748"/>
      <c r="K113" s="748"/>
      <c r="L113" s="748"/>
      <c r="M113" s="748"/>
      <c r="N113" s="748"/>
      <c r="O113" s="748"/>
      <c r="P113" s="748"/>
      <c r="Q113" s="748"/>
      <c r="R113" s="748"/>
      <c r="S113" s="818" t="s">
        <v>174</v>
      </c>
      <c r="T113" s="818"/>
      <c r="U113" s="818"/>
      <c r="V113" s="818"/>
      <c r="W113" s="818"/>
      <c r="X113" s="818"/>
      <c r="Y113" s="818"/>
      <c r="Z113" s="818"/>
      <c r="AA113" s="818"/>
      <c r="AB113" s="818"/>
      <c r="AC113" s="818"/>
      <c r="AD113" s="818"/>
      <c r="AE113" s="818"/>
      <c r="AF113" s="818"/>
      <c r="AG113" s="792"/>
      <c r="AH113" s="801" t="s">
        <v>175</v>
      </c>
      <c r="AI113" s="801"/>
      <c r="AJ113" s="801"/>
      <c r="AK113" s="801"/>
      <c r="AL113" s="801"/>
      <c r="AM113" s="801"/>
      <c r="AN113" s="801"/>
      <c r="AO113" s="801"/>
      <c r="AP113" s="801"/>
      <c r="AQ113" s="801"/>
      <c r="AR113" s="801"/>
      <c r="AS113" s="801"/>
      <c r="AT113" s="802"/>
      <c r="AU113" s="803" t="s">
        <v>176</v>
      </c>
      <c r="AV113" s="803"/>
      <c r="AW113" s="803"/>
      <c r="AX113" s="803"/>
      <c r="AY113" s="803"/>
      <c r="AZ113" s="803"/>
      <c r="BA113" s="803"/>
      <c r="BB113" s="803"/>
      <c r="BC113" s="803"/>
      <c r="BD113" s="1"/>
      <c r="BE113" s="1"/>
      <c r="BF113" s="637"/>
      <c r="BG113" s="637"/>
      <c r="BH113" s="584"/>
      <c r="BI113" s="584"/>
      <c r="BJ113" s="584"/>
      <c r="BK113" s="584"/>
      <c r="BL113" s="584"/>
      <c r="BM113" s="584"/>
      <c r="BN113" s="584"/>
      <c r="BO113" s="584"/>
      <c r="BP113" s="584"/>
      <c r="BQ113" s="584"/>
      <c r="BR113" s="584"/>
      <c r="BS113" s="584"/>
      <c r="BT113" s="584"/>
      <c r="BU113" s="584"/>
      <c r="BV113" s="584"/>
      <c r="BW113" s="584"/>
      <c r="BX113" s="634"/>
      <c r="BY113" s="634"/>
      <c r="BZ113" s="634"/>
      <c r="CA113" s="634"/>
      <c r="CB113" s="633"/>
      <c r="CC113" s="630"/>
      <c r="CD113" s="631"/>
      <c r="CE113" s="632"/>
      <c r="CF113" s="449"/>
      <c r="CG113" s="483"/>
      <c r="CH113" s="483"/>
      <c r="CI113" s="483"/>
      <c r="CJ113" s="449"/>
      <c r="CK113" s="696"/>
      <c r="CL113" s="697"/>
      <c r="CM113" s="698"/>
      <c r="CN113" s="449"/>
      <c r="CO113" s="683"/>
      <c r="CP113" s="683"/>
      <c r="CQ113" s="683"/>
      <c r="CR113" s="449"/>
      <c r="CS113" s="691"/>
      <c r="CT113" s="692"/>
      <c r="CU113" s="693"/>
      <c r="CV113" s="33"/>
      <c r="CW113" s="34"/>
      <c r="DC113" s="1026"/>
    </row>
    <row r="114" spans="1:107" ht="15.75" customHeight="1" thickBot="1">
      <c r="A114" s="22"/>
      <c r="B114" s="783" t="s">
        <v>316</v>
      </c>
      <c r="C114" s="784"/>
      <c r="D114" s="784"/>
      <c r="E114" s="784"/>
      <c r="F114" s="784"/>
      <c r="G114" s="784"/>
      <c r="H114" s="784"/>
      <c r="I114" s="784"/>
      <c r="J114" s="784"/>
      <c r="K114" s="784"/>
      <c r="L114" s="784"/>
      <c r="M114" s="784"/>
      <c r="N114" s="784"/>
      <c r="O114" s="784"/>
      <c r="P114" s="784"/>
      <c r="Q114" s="784"/>
      <c r="R114" s="785"/>
      <c r="S114" s="804" t="str">
        <f>IF(Ranged+AE112&lt;1,"","+")&amp;Ranged+AE112&amp;IF(BAB&gt;5,"/+"&amp;Ranged+AE112-5,"")&amp;IF(BAB&gt;10,"/+"&amp;Ranged+AE112-10,"")&amp;IF(BAB&gt;15,"/+"&amp;Ranged+AE112-15,"")&amp;IF(BAB&gt;20,"/+"&amp;Ranged+AE112-20,"")</f>
        <v>0</v>
      </c>
      <c r="T114" s="805"/>
      <c r="U114" s="805"/>
      <c r="V114" s="805"/>
      <c r="W114" s="805"/>
      <c r="X114" s="805"/>
      <c r="Y114" s="805"/>
      <c r="Z114" s="805"/>
      <c r="AA114" s="805"/>
      <c r="AB114" s="805"/>
      <c r="AC114" s="805"/>
      <c r="AD114" s="805"/>
      <c r="AE114" s="805"/>
      <c r="AF114" s="805"/>
      <c r="AG114" s="806"/>
      <c r="AH114" s="749" t="s">
        <v>317</v>
      </c>
      <c r="AI114" s="750"/>
      <c r="AJ114" s="750"/>
      <c r="AK114" s="750"/>
      <c r="AL114" s="751"/>
      <c r="AM114" s="751"/>
      <c r="AN114" s="751"/>
      <c r="AO114" s="670">
        <f>IF(AT112&lt;&gt;0,AT112,"")</f>
      </c>
      <c r="AP114" s="670"/>
      <c r="AQ114" s="670"/>
      <c r="AR114" s="670"/>
      <c r="AS114" s="670"/>
      <c r="AT114" s="671"/>
      <c r="AU114" s="659"/>
      <c r="AV114" s="660"/>
      <c r="AW114" s="660"/>
      <c r="AX114" s="660"/>
      <c r="AY114" s="638" t="s">
        <v>59</v>
      </c>
      <c r="AZ114" s="660"/>
      <c r="BA114" s="660"/>
      <c r="BB114" s="660"/>
      <c r="BC114" s="813"/>
      <c r="BD114" s="1"/>
      <c r="BE114" s="1"/>
      <c r="BF114" s="658" t="s">
        <v>535</v>
      </c>
      <c r="BG114" s="658"/>
      <c r="BH114" s="658"/>
      <c r="BI114" s="658"/>
      <c r="BJ114" s="658"/>
      <c r="BK114" s="658"/>
      <c r="BL114" s="658"/>
      <c r="BM114" s="658"/>
      <c r="BN114" s="658"/>
      <c r="BO114" s="658"/>
      <c r="BP114" s="658"/>
      <c r="BQ114" s="658"/>
      <c r="BR114" s="658"/>
      <c r="BS114" s="658"/>
      <c r="BT114" s="658"/>
      <c r="BU114" s="658"/>
      <c r="BV114" s="658"/>
      <c r="BW114" s="658"/>
      <c r="BX114" s="658"/>
      <c r="BY114" s="658"/>
      <c r="BZ114" s="658"/>
      <c r="CA114" s="658"/>
      <c r="CB114" s="658"/>
      <c r="CC114" s="658"/>
      <c r="CD114" s="658"/>
      <c r="CE114" s="658"/>
      <c r="CF114" s="658"/>
      <c r="CG114" s="658"/>
      <c r="CH114" s="658"/>
      <c r="CI114" s="658"/>
      <c r="CJ114" s="658"/>
      <c r="CK114" s="658"/>
      <c r="CL114" s="658"/>
      <c r="CM114" s="658"/>
      <c r="CN114" s="658"/>
      <c r="CO114" s="658"/>
      <c r="CP114" s="658"/>
      <c r="CQ114" s="658"/>
      <c r="CR114" s="658"/>
      <c r="CS114" s="658"/>
      <c r="CT114" s="658"/>
      <c r="CU114" s="658"/>
      <c r="CV114" s="33"/>
      <c r="CW114" s="34"/>
      <c r="DC114" s="1026"/>
    </row>
    <row r="115" spans="1:107" ht="15.75" customHeight="1" thickBot="1">
      <c r="A115" s="22"/>
      <c r="B115" s="786"/>
      <c r="C115" s="787"/>
      <c r="D115" s="787"/>
      <c r="E115" s="787"/>
      <c r="F115" s="787"/>
      <c r="G115" s="787"/>
      <c r="H115" s="787"/>
      <c r="I115" s="787"/>
      <c r="J115" s="787"/>
      <c r="K115" s="787"/>
      <c r="L115" s="787"/>
      <c r="M115" s="787"/>
      <c r="N115" s="787"/>
      <c r="O115" s="787"/>
      <c r="P115" s="787"/>
      <c r="Q115" s="787"/>
      <c r="R115" s="788"/>
      <c r="S115" s="807"/>
      <c r="T115" s="808"/>
      <c r="U115" s="808"/>
      <c r="V115" s="808"/>
      <c r="W115" s="808"/>
      <c r="X115" s="808"/>
      <c r="Y115" s="808"/>
      <c r="Z115" s="808"/>
      <c r="AA115" s="808"/>
      <c r="AB115" s="808"/>
      <c r="AC115" s="808"/>
      <c r="AD115" s="808"/>
      <c r="AE115" s="808"/>
      <c r="AF115" s="808"/>
      <c r="AG115" s="809"/>
      <c r="AH115" s="752"/>
      <c r="AI115" s="753"/>
      <c r="AJ115" s="753"/>
      <c r="AK115" s="753"/>
      <c r="AL115" s="754"/>
      <c r="AM115" s="754"/>
      <c r="AN115" s="754"/>
      <c r="AO115" s="672"/>
      <c r="AP115" s="672"/>
      <c r="AQ115" s="672"/>
      <c r="AR115" s="672"/>
      <c r="AS115" s="672"/>
      <c r="AT115" s="673"/>
      <c r="AU115" s="661"/>
      <c r="AV115" s="662"/>
      <c r="AW115" s="662"/>
      <c r="AX115" s="662"/>
      <c r="AY115" s="639"/>
      <c r="AZ115" s="662"/>
      <c r="BA115" s="662"/>
      <c r="BB115" s="662"/>
      <c r="BC115" s="814"/>
      <c r="BD115" s="1"/>
      <c r="BE115" s="1"/>
      <c r="BF115" s="658"/>
      <c r="BG115" s="658"/>
      <c r="BH115" s="658"/>
      <c r="BI115" s="658"/>
      <c r="BJ115" s="658"/>
      <c r="BK115" s="658"/>
      <c r="BL115" s="658"/>
      <c r="BM115" s="658"/>
      <c r="BN115" s="658"/>
      <c r="BO115" s="658"/>
      <c r="BP115" s="658"/>
      <c r="BQ115" s="658"/>
      <c r="BR115" s="658"/>
      <c r="BS115" s="658"/>
      <c r="BT115" s="658"/>
      <c r="BU115" s="658"/>
      <c r="BV115" s="658"/>
      <c r="BW115" s="658"/>
      <c r="BX115" s="658"/>
      <c r="BY115" s="658"/>
      <c r="BZ115" s="658"/>
      <c r="CA115" s="658"/>
      <c r="CB115" s="658"/>
      <c r="CC115" s="658"/>
      <c r="CD115" s="658"/>
      <c r="CE115" s="658"/>
      <c r="CF115" s="658"/>
      <c r="CG115" s="658"/>
      <c r="CH115" s="658"/>
      <c r="CI115" s="658"/>
      <c r="CJ115" s="658"/>
      <c r="CK115" s="658"/>
      <c r="CL115" s="658"/>
      <c r="CM115" s="658"/>
      <c r="CN115" s="658"/>
      <c r="CO115" s="658"/>
      <c r="CP115" s="658"/>
      <c r="CQ115" s="658"/>
      <c r="CR115" s="658"/>
      <c r="CS115" s="658"/>
      <c r="CT115" s="658"/>
      <c r="CU115" s="658"/>
      <c r="CV115" s="33"/>
      <c r="CW115" s="34"/>
      <c r="DC115" s="1026"/>
    </row>
    <row r="116" spans="1:107" ht="15.75" customHeight="1" thickBot="1">
      <c r="A116" s="22"/>
      <c r="B116" s="789"/>
      <c r="C116" s="790"/>
      <c r="D116" s="790"/>
      <c r="E116" s="790"/>
      <c r="F116" s="790"/>
      <c r="G116" s="790"/>
      <c r="H116" s="790"/>
      <c r="I116" s="790"/>
      <c r="J116" s="790"/>
      <c r="K116" s="790"/>
      <c r="L116" s="790"/>
      <c r="M116" s="790"/>
      <c r="N116" s="790"/>
      <c r="O116" s="790"/>
      <c r="P116" s="790"/>
      <c r="Q116" s="790"/>
      <c r="R116" s="791"/>
      <c r="S116" s="810"/>
      <c r="T116" s="811"/>
      <c r="U116" s="811"/>
      <c r="V116" s="811"/>
      <c r="W116" s="811"/>
      <c r="X116" s="811"/>
      <c r="Y116" s="811"/>
      <c r="Z116" s="811"/>
      <c r="AA116" s="811"/>
      <c r="AB116" s="811"/>
      <c r="AC116" s="811"/>
      <c r="AD116" s="811"/>
      <c r="AE116" s="811"/>
      <c r="AF116" s="811"/>
      <c r="AG116" s="812"/>
      <c r="AH116" s="755"/>
      <c r="AI116" s="756"/>
      <c r="AJ116" s="756"/>
      <c r="AK116" s="756"/>
      <c r="AL116" s="757"/>
      <c r="AM116" s="757"/>
      <c r="AN116" s="757"/>
      <c r="AO116" s="674"/>
      <c r="AP116" s="674"/>
      <c r="AQ116" s="674"/>
      <c r="AR116" s="674"/>
      <c r="AS116" s="674"/>
      <c r="AT116" s="675"/>
      <c r="AU116" s="663"/>
      <c r="AV116" s="664"/>
      <c r="AW116" s="664"/>
      <c r="AX116" s="664"/>
      <c r="AY116" s="640"/>
      <c r="AZ116" s="664"/>
      <c r="BA116" s="664"/>
      <c r="BB116" s="664"/>
      <c r="BC116" s="815"/>
      <c r="BE116" s="1"/>
      <c r="BF116" s="637" t="e">
        <f>IF(VLOOKUP(BH116,Table_Skills,7,0),"Q","£")</f>
        <v>#N/A</v>
      </c>
      <c r="BG116" s="637"/>
      <c r="BH116" s="794"/>
      <c r="BI116" s="794"/>
      <c r="BJ116" s="794"/>
      <c r="BK116" s="794"/>
      <c r="BL116" s="794"/>
      <c r="BM116" s="794"/>
      <c r="BN116" s="794"/>
      <c r="BO116" s="794"/>
      <c r="BP116" s="794"/>
      <c r="BQ116" s="794"/>
      <c r="BR116" s="794"/>
      <c r="BS116" s="794"/>
      <c r="BT116" s="794"/>
      <c r="BU116" s="794"/>
      <c r="BV116" s="794"/>
      <c r="BW116" s="794"/>
      <c r="BX116" s="634">
        <f>IF(ISTEXT(BH116),VLOOKUP(BH116,Table_Skills,2,0),"")</f>
      </c>
      <c r="BY116" s="634"/>
      <c r="BZ116" s="634"/>
      <c r="CA116" s="634"/>
      <c r="CB116" s="633"/>
      <c r="CC116" s="627">
        <f>IF(ISTEXT(BH116),IF(AND(VLOOKUP(BH116,Table_Skills,4,0)=0,CK116&lt;1),"NA",CG116+CK116+CO116+CS116),"")</f>
      </c>
      <c r="CD116" s="628"/>
      <c r="CE116" s="629"/>
      <c r="CF116" s="449" t="s">
        <v>79</v>
      </c>
      <c r="CG116" s="481">
        <f>IF(ISTEXT(BH116),VLOOKUP(BH116,Table_Skills,3,0),"")</f>
      </c>
      <c r="CH116" s="482"/>
      <c r="CI116" s="482"/>
      <c r="CJ116" s="449" t="s">
        <v>80</v>
      </c>
      <c r="CK116" s="688"/>
      <c r="CL116" s="694"/>
      <c r="CM116" s="695"/>
      <c r="CN116" s="449" t="s">
        <v>80</v>
      </c>
      <c r="CO116" s="682">
        <f>IF(ISTEXT(BH116),VLOOKUP(BH116,Table_Skills,5,0)+VLOOKUP(BH116,Table_Skills,6,0)+IF(CK116&gt;0,VLOOKUP(BH116,Table_Skills,7,0),0),"")</f>
      </c>
      <c r="CP116" s="682"/>
      <c r="CQ116" s="682"/>
      <c r="CR116" s="449" t="s">
        <v>80</v>
      </c>
      <c r="CS116" s="688"/>
      <c r="CT116" s="689"/>
      <c r="CU116" s="690"/>
      <c r="CV116" s="33"/>
      <c r="CW116" s="34"/>
      <c r="DC116" s="1026"/>
    </row>
    <row r="117" spans="1:107" ht="15.75" customHeight="1" thickBot="1">
      <c r="A117" s="22"/>
      <c r="B117" s="792" t="s">
        <v>178</v>
      </c>
      <c r="C117" s="792"/>
      <c r="D117" s="792"/>
      <c r="E117" s="792"/>
      <c r="F117" s="792"/>
      <c r="G117" s="801" t="s">
        <v>179</v>
      </c>
      <c r="H117" s="801"/>
      <c r="I117" s="801"/>
      <c r="J117" s="801"/>
      <c r="K117" s="801"/>
      <c r="L117" s="801" t="s">
        <v>180</v>
      </c>
      <c r="M117" s="801"/>
      <c r="N117" s="801"/>
      <c r="O117" s="801"/>
      <c r="P117" s="801"/>
      <c r="Q117" s="801"/>
      <c r="R117" s="801"/>
      <c r="S117" s="801"/>
      <c r="T117" s="801"/>
      <c r="U117" s="801" t="s">
        <v>260</v>
      </c>
      <c r="V117" s="801"/>
      <c r="W117" s="801"/>
      <c r="X117" s="801"/>
      <c r="Y117" s="801"/>
      <c r="Z117" s="801"/>
      <c r="AA117" s="795" t="s">
        <v>181</v>
      </c>
      <c r="AB117" s="795"/>
      <c r="AC117" s="795"/>
      <c r="AD117" s="795"/>
      <c r="AE117" s="795"/>
      <c r="AF117" s="795"/>
      <c r="AG117" s="795"/>
      <c r="AH117" s="795"/>
      <c r="AI117" s="795"/>
      <c r="AJ117" s="795"/>
      <c r="AK117" s="795"/>
      <c r="AL117" s="795"/>
      <c r="AM117" s="795"/>
      <c r="AN117" s="795"/>
      <c r="AO117" s="795"/>
      <c r="AP117" s="795"/>
      <c r="AQ117" s="795"/>
      <c r="AR117" s="795"/>
      <c r="AS117" s="795"/>
      <c r="AT117" s="795"/>
      <c r="AU117" s="795"/>
      <c r="AV117" s="795"/>
      <c r="AW117" s="795"/>
      <c r="AX117" s="795"/>
      <c r="AY117" s="795"/>
      <c r="AZ117" s="795"/>
      <c r="BA117" s="795"/>
      <c r="BB117" s="795"/>
      <c r="BC117" s="795"/>
      <c r="BE117" s="1"/>
      <c r="BF117" s="637"/>
      <c r="BG117" s="637"/>
      <c r="BH117" s="584"/>
      <c r="BI117" s="584"/>
      <c r="BJ117" s="584"/>
      <c r="BK117" s="584"/>
      <c r="BL117" s="584"/>
      <c r="BM117" s="584"/>
      <c r="BN117" s="584"/>
      <c r="BO117" s="584"/>
      <c r="BP117" s="584"/>
      <c r="BQ117" s="584"/>
      <c r="BR117" s="584"/>
      <c r="BS117" s="584"/>
      <c r="BT117" s="584"/>
      <c r="BU117" s="584"/>
      <c r="BV117" s="584"/>
      <c r="BW117" s="584"/>
      <c r="BX117" s="634"/>
      <c r="BY117" s="634"/>
      <c r="BZ117" s="634"/>
      <c r="CA117" s="634"/>
      <c r="CB117" s="633"/>
      <c r="CC117" s="630"/>
      <c r="CD117" s="631"/>
      <c r="CE117" s="632"/>
      <c r="CF117" s="449"/>
      <c r="CG117" s="483"/>
      <c r="CH117" s="483"/>
      <c r="CI117" s="483"/>
      <c r="CJ117" s="449"/>
      <c r="CK117" s="696"/>
      <c r="CL117" s="697"/>
      <c r="CM117" s="698"/>
      <c r="CN117" s="449"/>
      <c r="CO117" s="683"/>
      <c r="CP117" s="683"/>
      <c r="CQ117" s="683"/>
      <c r="CR117" s="449"/>
      <c r="CS117" s="691"/>
      <c r="CT117" s="692"/>
      <c r="CU117" s="693"/>
      <c r="CV117" s="33"/>
      <c r="CW117" s="34"/>
      <c r="DC117" s="1026"/>
    </row>
    <row r="118" spans="1:107" ht="15.75" customHeight="1" thickBot="1">
      <c r="A118" s="22"/>
      <c r="B118" s="766"/>
      <c r="C118" s="767"/>
      <c r="D118" s="767"/>
      <c r="E118" s="767"/>
      <c r="F118" s="768"/>
      <c r="G118" s="659"/>
      <c r="H118" s="660"/>
      <c r="I118" s="660"/>
      <c r="J118" s="966" t="s">
        <v>227</v>
      </c>
      <c r="K118" s="967"/>
      <c r="L118" s="775"/>
      <c r="M118" s="776"/>
      <c r="N118" s="776"/>
      <c r="O118" s="776"/>
      <c r="P118" s="776"/>
      <c r="Q118" s="776"/>
      <c r="R118" s="776"/>
      <c r="S118" s="776"/>
      <c r="T118" s="777"/>
      <c r="U118" s="775"/>
      <c r="V118" s="776"/>
      <c r="W118" s="776"/>
      <c r="X118" s="776"/>
      <c r="Y118" s="776"/>
      <c r="Z118" s="777"/>
      <c r="AA118" s="775"/>
      <c r="AB118" s="776"/>
      <c r="AC118" s="776"/>
      <c r="AD118" s="776"/>
      <c r="AE118" s="776"/>
      <c r="AF118" s="776"/>
      <c r="AG118" s="776"/>
      <c r="AH118" s="776"/>
      <c r="AI118" s="776"/>
      <c r="AJ118" s="776"/>
      <c r="AK118" s="776"/>
      <c r="AL118" s="776"/>
      <c r="AM118" s="776"/>
      <c r="AN118" s="776"/>
      <c r="AO118" s="776"/>
      <c r="AP118" s="776"/>
      <c r="AQ118" s="776"/>
      <c r="AR118" s="776"/>
      <c r="AS118" s="776"/>
      <c r="AT118" s="776"/>
      <c r="AU118" s="776"/>
      <c r="AV118" s="776"/>
      <c r="AW118" s="776"/>
      <c r="AX118" s="776"/>
      <c r="AY118" s="776"/>
      <c r="AZ118" s="776"/>
      <c r="BA118" s="776"/>
      <c r="BB118" s="776"/>
      <c r="BC118" s="777"/>
      <c r="BE118" s="1"/>
      <c r="BF118" s="637" t="e">
        <f>IF(VLOOKUP(BH118,Table_Skills,7,0),"Q","£")</f>
        <v>#N/A</v>
      </c>
      <c r="BG118" s="637"/>
      <c r="BH118" s="794"/>
      <c r="BI118" s="794"/>
      <c r="BJ118" s="794"/>
      <c r="BK118" s="794"/>
      <c r="BL118" s="794"/>
      <c r="BM118" s="794"/>
      <c r="BN118" s="794"/>
      <c r="BO118" s="794"/>
      <c r="BP118" s="794"/>
      <c r="BQ118" s="794"/>
      <c r="BR118" s="794"/>
      <c r="BS118" s="794"/>
      <c r="BT118" s="794"/>
      <c r="BU118" s="794"/>
      <c r="BV118" s="794"/>
      <c r="BW118" s="794"/>
      <c r="BX118" s="634">
        <f>IF(ISTEXT(BH118),VLOOKUP(BH118,Table_Skills,2,0),"")</f>
      </c>
      <c r="BY118" s="634"/>
      <c r="BZ118" s="634"/>
      <c r="CA118" s="634"/>
      <c r="CB118" s="633"/>
      <c r="CC118" s="627">
        <f>IF(ISTEXT(BH118),IF(AND(VLOOKUP(BH118,Table_Skills,4,0)=0,CK118&lt;1),"NA",CG118+CK118+CO118+CS118),"")</f>
      </c>
      <c r="CD118" s="628"/>
      <c r="CE118" s="629"/>
      <c r="CF118" s="449" t="s">
        <v>79</v>
      </c>
      <c r="CG118" s="481">
        <f>IF(ISTEXT(BH118),VLOOKUP(BH118,Table_Skills,3,0),"")</f>
      </c>
      <c r="CH118" s="482"/>
      <c r="CI118" s="482"/>
      <c r="CJ118" s="449" t="s">
        <v>80</v>
      </c>
      <c r="CK118" s="688"/>
      <c r="CL118" s="694"/>
      <c r="CM118" s="695"/>
      <c r="CN118" s="449" t="s">
        <v>80</v>
      </c>
      <c r="CO118" s="682">
        <f>IF(ISTEXT(BH118),VLOOKUP(BH118,Table_Skills,5,0)+VLOOKUP(BH118,Table_Skills,6,0)+IF(CK118&gt;0,VLOOKUP(BH118,Table_Skills,7,0),0),"")</f>
      </c>
      <c r="CP118" s="682"/>
      <c r="CQ118" s="682"/>
      <c r="CR118" s="449" t="s">
        <v>80</v>
      </c>
      <c r="CS118" s="688"/>
      <c r="CT118" s="689"/>
      <c r="CU118" s="690"/>
      <c r="CV118" s="33"/>
      <c r="CW118" s="34"/>
      <c r="DC118" s="1026"/>
    </row>
    <row r="119" spans="1:107" ht="15.75" customHeight="1" thickBot="1">
      <c r="A119" s="22"/>
      <c r="B119" s="769"/>
      <c r="C119" s="770"/>
      <c r="D119" s="770"/>
      <c r="E119" s="770"/>
      <c r="F119" s="771"/>
      <c r="G119" s="661"/>
      <c r="H119" s="662"/>
      <c r="I119" s="662"/>
      <c r="J119" s="639"/>
      <c r="K119" s="968"/>
      <c r="L119" s="778"/>
      <c r="M119" s="514"/>
      <c r="N119" s="514"/>
      <c r="O119" s="514"/>
      <c r="P119" s="514"/>
      <c r="Q119" s="514"/>
      <c r="R119" s="514"/>
      <c r="S119" s="514"/>
      <c r="T119" s="779"/>
      <c r="U119" s="778"/>
      <c r="V119" s="514"/>
      <c r="W119" s="514"/>
      <c r="X119" s="514"/>
      <c r="Y119" s="514"/>
      <c r="Z119" s="779"/>
      <c r="AA119" s="778"/>
      <c r="AB119" s="514"/>
      <c r="AC119" s="514"/>
      <c r="AD119" s="514"/>
      <c r="AE119" s="514"/>
      <c r="AF119" s="514"/>
      <c r="AG119" s="514"/>
      <c r="AH119" s="514"/>
      <c r="AI119" s="514"/>
      <c r="AJ119" s="514"/>
      <c r="AK119" s="514"/>
      <c r="AL119" s="514"/>
      <c r="AM119" s="514"/>
      <c r="AN119" s="514"/>
      <c r="AO119" s="514"/>
      <c r="AP119" s="514"/>
      <c r="AQ119" s="514"/>
      <c r="AR119" s="514"/>
      <c r="AS119" s="514"/>
      <c r="AT119" s="514"/>
      <c r="AU119" s="514"/>
      <c r="AV119" s="514"/>
      <c r="AW119" s="514"/>
      <c r="AX119" s="514"/>
      <c r="AY119" s="514"/>
      <c r="AZ119" s="514"/>
      <c r="BA119" s="514"/>
      <c r="BB119" s="514"/>
      <c r="BC119" s="779"/>
      <c r="BE119" s="1"/>
      <c r="BF119" s="637"/>
      <c r="BG119" s="637"/>
      <c r="BH119" s="584"/>
      <c r="BI119" s="584"/>
      <c r="BJ119" s="584"/>
      <c r="BK119" s="584"/>
      <c r="BL119" s="584"/>
      <c r="BM119" s="584"/>
      <c r="BN119" s="584"/>
      <c r="BO119" s="584"/>
      <c r="BP119" s="584"/>
      <c r="BQ119" s="584"/>
      <c r="BR119" s="584"/>
      <c r="BS119" s="584"/>
      <c r="BT119" s="584"/>
      <c r="BU119" s="584"/>
      <c r="BV119" s="584"/>
      <c r="BW119" s="584"/>
      <c r="BX119" s="634"/>
      <c r="BY119" s="634"/>
      <c r="BZ119" s="634"/>
      <c r="CA119" s="634"/>
      <c r="CB119" s="633"/>
      <c r="CC119" s="630"/>
      <c r="CD119" s="631"/>
      <c r="CE119" s="632"/>
      <c r="CF119" s="449"/>
      <c r="CG119" s="483"/>
      <c r="CH119" s="483"/>
      <c r="CI119" s="483"/>
      <c r="CJ119" s="449"/>
      <c r="CK119" s="696"/>
      <c r="CL119" s="697"/>
      <c r="CM119" s="698"/>
      <c r="CN119" s="449"/>
      <c r="CO119" s="683"/>
      <c r="CP119" s="683"/>
      <c r="CQ119" s="683"/>
      <c r="CR119" s="449"/>
      <c r="CS119" s="691"/>
      <c r="CT119" s="692"/>
      <c r="CU119" s="693"/>
      <c r="CV119" s="33"/>
      <c r="CW119" s="34"/>
      <c r="DC119" s="1026"/>
    </row>
    <row r="120" spans="1:107" ht="15.75" customHeight="1" thickBot="1">
      <c r="A120" s="22"/>
      <c r="B120" s="772"/>
      <c r="C120" s="773"/>
      <c r="D120" s="773"/>
      <c r="E120" s="773"/>
      <c r="F120" s="774"/>
      <c r="G120" s="663"/>
      <c r="H120" s="664"/>
      <c r="I120" s="664"/>
      <c r="J120" s="640"/>
      <c r="K120" s="969"/>
      <c r="L120" s="780"/>
      <c r="M120" s="781"/>
      <c r="N120" s="781"/>
      <c r="O120" s="781"/>
      <c r="P120" s="781"/>
      <c r="Q120" s="781"/>
      <c r="R120" s="781"/>
      <c r="S120" s="781"/>
      <c r="T120" s="782"/>
      <c r="U120" s="780"/>
      <c r="V120" s="781"/>
      <c r="W120" s="781"/>
      <c r="X120" s="781"/>
      <c r="Y120" s="781"/>
      <c r="Z120" s="782"/>
      <c r="AA120" s="780"/>
      <c r="AB120" s="781"/>
      <c r="AC120" s="781"/>
      <c r="AD120" s="781"/>
      <c r="AE120" s="781"/>
      <c r="AF120" s="781"/>
      <c r="AG120" s="781"/>
      <c r="AH120" s="781"/>
      <c r="AI120" s="781"/>
      <c r="AJ120" s="781"/>
      <c r="AK120" s="781"/>
      <c r="AL120" s="781"/>
      <c r="AM120" s="781"/>
      <c r="AN120" s="781"/>
      <c r="AO120" s="781"/>
      <c r="AP120" s="781"/>
      <c r="AQ120" s="781"/>
      <c r="AR120" s="781"/>
      <c r="AS120" s="781"/>
      <c r="AT120" s="781"/>
      <c r="AU120" s="781"/>
      <c r="AV120" s="781"/>
      <c r="AW120" s="781"/>
      <c r="AX120" s="781"/>
      <c r="AY120" s="781"/>
      <c r="AZ120" s="781"/>
      <c r="BA120" s="781"/>
      <c r="BB120" s="781"/>
      <c r="BC120" s="782"/>
      <c r="BE120" s="1"/>
      <c r="BF120" s="637" t="e">
        <f>IF(VLOOKUP(BH120,Table_Skills,7,0),"Q","£")</f>
        <v>#N/A</v>
      </c>
      <c r="BG120" s="637"/>
      <c r="BH120" s="583"/>
      <c r="BI120" s="583"/>
      <c r="BJ120" s="583"/>
      <c r="BK120" s="583"/>
      <c r="BL120" s="583"/>
      <c r="BM120" s="583"/>
      <c r="BN120" s="583"/>
      <c r="BO120" s="583"/>
      <c r="BP120" s="583"/>
      <c r="BQ120" s="583"/>
      <c r="BR120" s="583"/>
      <c r="BS120" s="583"/>
      <c r="BT120" s="583"/>
      <c r="BU120" s="583"/>
      <c r="BV120" s="583"/>
      <c r="BW120" s="583"/>
      <c r="BX120" s="634">
        <f>IF(ISTEXT(BH120),VLOOKUP(BH120,Table_Skills,2,0),"")</f>
      </c>
      <c r="BY120" s="634"/>
      <c r="BZ120" s="634"/>
      <c r="CA120" s="634"/>
      <c r="CB120" s="633"/>
      <c r="CC120" s="627">
        <f>IF(ISTEXT(BH120),IF(AND(VLOOKUP(BH120,Table_Skills,4,0)=0,CK120&lt;1),"NA",CG120+CK120+CO120+CS120),"")</f>
      </c>
      <c r="CD120" s="628"/>
      <c r="CE120" s="629"/>
      <c r="CF120" s="449" t="s">
        <v>79</v>
      </c>
      <c r="CG120" s="481">
        <f>IF(ISTEXT(BH120),VLOOKUP(BH120,Table_Skills,3,0),"")</f>
      </c>
      <c r="CH120" s="482"/>
      <c r="CI120" s="482"/>
      <c r="CJ120" s="449" t="s">
        <v>80</v>
      </c>
      <c r="CK120" s="688"/>
      <c r="CL120" s="694"/>
      <c r="CM120" s="695"/>
      <c r="CN120" s="449" t="s">
        <v>80</v>
      </c>
      <c r="CO120" s="682">
        <f>IF(ISTEXT(BH120),VLOOKUP(BH120,Table_Skills,5,0)+VLOOKUP(BH120,Table_Skills,6,0)+IF(CK120&gt;0,VLOOKUP(BH120,Table_Skills,7,0),0),"")</f>
      </c>
      <c r="CP120" s="682"/>
      <c r="CQ120" s="682"/>
      <c r="CR120" s="449" t="s">
        <v>80</v>
      </c>
      <c r="CS120" s="688"/>
      <c r="CT120" s="689"/>
      <c r="CU120" s="690"/>
      <c r="CV120" s="33"/>
      <c r="CW120" s="34"/>
      <c r="DC120" s="1026"/>
    </row>
    <row r="121" spans="1:107" ht="15.75" customHeight="1" thickBot="1">
      <c r="A121" s="22"/>
      <c r="B121" s="817" t="s">
        <v>54</v>
      </c>
      <c r="C121" s="817"/>
      <c r="D121" s="817"/>
      <c r="E121" s="817"/>
      <c r="F121" s="817"/>
      <c r="G121" s="817"/>
      <c r="H121" s="817"/>
      <c r="I121" s="817"/>
      <c r="J121" s="817"/>
      <c r="K121" s="799"/>
      <c r="L121" s="799"/>
      <c r="M121" s="799"/>
      <c r="N121" s="799"/>
      <c r="O121" s="799"/>
      <c r="P121" s="799"/>
      <c r="Q121" s="799"/>
      <c r="R121" s="799"/>
      <c r="S121" s="799"/>
      <c r="T121" s="799"/>
      <c r="U121" s="799"/>
      <c r="V121" s="799"/>
      <c r="W121" s="799"/>
      <c r="X121" s="799"/>
      <c r="Y121" s="799"/>
      <c r="Z121" s="799"/>
      <c r="AA121" s="799"/>
      <c r="AB121" s="799"/>
      <c r="AC121" s="799"/>
      <c r="AD121" s="799"/>
      <c r="AE121" s="799"/>
      <c r="AF121" s="1"/>
      <c r="AG121" s="32"/>
      <c r="AH121" s="32"/>
      <c r="AI121" s="32"/>
      <c r="AJ121" s="32"/>
      <c r="AK121" s="32"/>
      <c r="AL121" s="1"/>
      <c r="AM121" s="32"/>
      <c r="AN121" s="32"/>
      <c r="AO121" s="32"/>
      <c r="AP121" s="32"/>
      <c r="AQ121" s="32"/>
      <c r="AR121" s="1"/>
      <c r="AS121" s="32"/>
      <c r="AT121" s="32"/>
      <c r="AU121" s="32"/>
      <c r="AV121" s="32"/>
      <c r="AW121" s="32"/>
      <c r="AX121" s="1"/>
      <c r="AY121" s="32"/>
      <c r="AZ121" s="32"/>
      <c r="BA121" s="32"/>
      <c r="BB121" s="32"/>
      <c r="BC121" s="32"/>
      <c r="BE121" s="1"/>
      <c r="BF121" s="637"/>
      <c r="BG121" s="637"/>
      <c r="BH121" s="584"/>
      <c r="BI121" s="584"/>
      <c r="BJ121" s="584"/>
      <c r="BK121" s="584"/>
      <c r="BL121" s="584"/>
      <c r="BM121" s="584"/>
      <c r="BN121" s="584"/>
      <c r="BO121" s="584"/>
      <c r="BP121" s="584"/>
      <c r="BQ121" s="584"/>
      <c r="BR121" s="584"/>
      <c r="BS121" s="584"/>
      <c r="BT121" s="584"/>
      <c r="BU121" s="584"/>
      <c r="BV121" s="584"/>
      <c r="BW121" s="584"/>
      <c r="BX121" s="634"/>
      <c r="BY121" s="634"/>
      <c r="BZ121" s="634"/>
      <c r="CA121" s="634"/>
      <c r="CB121" s="633"/>
      <c r="CC121" s="630"/>
      <c r="CD121" s="631"/>
      <c r="CE121" s="632"/>
      <c r="CF121" s="449"/>
      <c r="CG121" s="483"/>
      <c r="CH121" s="483"/>
      <c r="CI121" s="483"/>
      <c r="CJ121" s="449"/>
      <c r="CK121" s="696"/>
      <c r="CL121" s="697"/>
      <c r="CM121" s="698"/>
      <c r="CN121" s="449"/>
      <c r="CO121" s="683"/>
      <c r="CP121" s="683"/>
      <c r="CQ121" s="683"/>
      <c r="CR121" s="449"/>
      <c r="CS121" s="691"/>
      <c r="CT121" s="692"/>
      <c r="CU121" s="693"/>
      <c r="CV121" s="33"/>
      <c r="CW121" s="34"/>
      <c r="DC121" s="1026"/>
    </row>
    <row r="122" spans="1:107" ht="15.75" customHeight="1">
      <c r="A122" s="22"/>
      <c r="B122" s="817"/>
      <c r="C122" s="817"/>
      <c r="D122" s="817"/>
      <c r="E122" s="817"/>
      <c r="F122" s="817"/>
      <c r="G122" s="817"/>
      <c r="H122" s="817"/>
      <c r="I122" s="817"/>
      <c r="J122" s="817"/>
      <c r="K122" s="800"/>
      <c r="L122" s="800"/>
      <c r="M122" s="800"/>
      <c r="N122" s="800"/>
      <c r="O122" s="800"/>
      <c r="P122" s="800"/>
      <c r="Q122" s="800"/>
      <c r="R122" s="800"/>
      <c r="S122" s="800"/>
      <c r="T122" s="800"/>
      <c r="U122" s="800"/>
      <c r="V122" s="800"/>
      <c r="W122" s="800"/>
      <c r="X122" s="800"/>
      <c r="Y122" s="800"/>
      <c r="Z122" s="800"/>
      <c r="AA122" s="800"/>
      <c r="AB122" s="800"/>
      <c r="AC122" s="800"/>
      <c r="AD122" s="800"/>
      <c r="AE122" s="800"/>
      <c r="AF122" s="1"/>
      <c r="AG122" s="31"/>
      <c r="AH122" s="31"/>
      <c r="AI122" s="31"/>
      <c r="AJ122" s="31"/>
      <c r="AK122" s="31"/>
      <c r="AL122" s="30"/>
      <c r="AM122" s="31"/>
      <c r="AN122" s="31"/>
      <c r="AO122" s="31"/>
      <c r="AP122" s="31"/>
      <c r="AQ122" s="31"/>
      <c r="AR122" s="30"/>
      <c r="AS122" s="31"/>
      <c r="AT122" s="31"/>
      <c r="AU122" s="31"/>
      <c r="AV122" s="31"/>
      <c r="AW122" s="31"/>
      <c r="AX122" s="30"/>
      <c r="AY122" s="31"/>
      <c r="AZ122" s="31"/>
      <c r="BA122" s="31"/>
      <c r="BB122" s="31"/>
      <c r="BC122" s="31"/>
      <c r="BD122" s="30"/>
      <c r="BE122" s="1"/>
      <c r="CV122" s="33"/>
      <c r="CW122" s="34"/>
      <c r="DC122" s="1026"/>
    </row>
    <row r="123" spans="1:107" ht="15.75" customHeight="1">
      <c r="A123" s="2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31"/>
      <c r="AH123" s="31"/>
      <c r="AI123" s="31"/>
      <c r="AJ123" s="31"/>
      <c r="AK123" s="31"/>
      <c r="AL123" s="30"/>
      <c r="AM123" s="31"/>
      <c r="AN123" s="31"/>
      <c r="AO123" s="31"/>
      <c r="AP123" s="31"/>
      <c r="AQ123" s="31"/>
      <c r="AR123" s="30"/>
      <c r="AS123" s="31"/>
      <c r="AT123" s="31"/>
      <c r="AU123" s="31"/>
      <c r="AV123" s="31"/>
      <c r="AW123" s="31"/>
      <c r="AX123" s="30"/>
      <c r="AY123" s="31"/>
      <c r="AZ123" s="31"/>
      <c r="BA123" s="31"/>
      <c r="BB123" s="31"/>
      <c r="BC123" s="31"/>
      <c r="BD123" s="30"/>
      <c r="BE123" s="1"/>
      <c r="BH123" s="971" t="s">
        <v>336</v>
      </c>
      <c r="BI123" s="972"/>
      <c r="BJ123" s="972"/>
      <c r="BK123" s="972"/>
      <c r="BL123" s="972"/>
      <c r="BM123" s="972"/>
      <c r="BN123" s="972"/>
      <c r="BO123" s="972"/>
      <c r="BP123" s="972"/>
      <c r="BQ123" s="972"/>
      <c r="BR123" s="972"/>
      <c r="BS123" s="972"/>
      <c r="BT123" s="972"/>
      <c r="BU123" s="972"/>
      <c r="BV123" s="972"/>
      <c r="BW123" s="972"/>
      <c r="BX123" s="972"/>
      <c r="BY123" s="972"/>
      <c r="BZ123" s="972"/>
      <c r="CA123" s="972"/>
      <c r="CB123" s="972"/>
      <c r="CC123" s="972"/>
      <c r="CD123" s="972"/>
      <c r="CE123" s="972"/>
      <c r="CF123" s="972"/>
      <c r="CG123" s="972"/>
      <c r="CH123" s="972"/>
      <c r="CI123" s="972"/>
      <c r="CJ123" s="972"/>
      <c r="CK123" s="972"/>
      <c r="CL123" s="972"/>
      <c r="CM123" s="972"/>
      <c r="CN123" s="972"/>
      <c r="CO123" s="972"/>
      <c r="CP123" s="972"/>
      <c r="CQ123" s="972"/>
      <c r="CR123" s="972"/>
      <c r="CS123" s="972"/>
      <c r="CT123" s="972"/>
      <c r="CU123" s="972"/>
      <c r="CV123" s="33"/>
      <c r="CW123" s="34"/>
      <c r="DC123" s="1026"/>
    </row>
    <row r="124" spans="1:107" ht="15.75" customHeight="1">
      <c r="A124" s="22"/>
      <c r="BE124" s="1"/>
      <c r="BH124" s="972"/>
      <c r="BI124" s="972"/>
      <c r="BJ124" s="972"/>
      <c r="BK124" s="972"/>
      <c r="BL124" s="972"/>
      <c r="BM124" s="972"/>
      <c r="BN124" s="972"/>
      <c r="BO124" s="972"/>
      <c r="BP124" s="972"/>
      <c r="BQ124" s="972"/>
      <c r="BR124" s="972"/>
      <c r="BS124" s="972"/>
      <c r="BT124" s="972"/>
      <c r="BU124" s="972"/>
      <c r="BV124" s="972"/>
      <c r="BW124" s="972"/>
      <c r="BX124" s="972"/>
      <c r="BY124" s="972"/>
      <c r="BZ124" s="972"/>
      <c r="CA124" s="972"/>
      <c r="CB124" s="972"/>
      <c r="CC124" s="972"/>
      <c r="CD124" s="972"/>
      <c r="CE124" s="972"/>
      <c r="CF124" s="972"/>
      <c r="CG124" s="972"/>
      <c r="CH124" s="972"/>
      <c r="CI124" s="972"/>
      <c r="CJ124" s="972"/>
      <c r="CK124" s="972"/>
      <c r="CL124" s="972"/>
      <c r="CM124" s="972"/>
      <c r="CN124" s="972"/>
      <c r="CO124" s="972"/>
      <c r="CP124" s="972"/>
      <c r="CQ124" s="972"/>
      <c r="CR124" s="972"/>
      <c r="CS124" s="972"/>
      <c r="CT124" s="972"/>
      <c r="CU124" s="972"/>
      <c r="CV124" s="33"/>
      <c r="CW124" s="34"/>
      <c r="DC124" s="1026"/>
    </row>
    <row r="125" spans="1:107" ht="15.75" customHeight="1" thickBot="1">
      <c r="A125" s="22"/>
      <c r="BE125" s="1"/>
      <c r="BH125" s="973"/>
      <c r="BI125" s="973"/>
      <c r="BJ125" s="973"/>
      <c r="BK125" s="973"/>
      <c r="BL125" s="973"/>
      <c r="BM125" s="973"/>
      <c r="BN125" s="973"/>
      <c r="BO125" s="973"/>
      <c r="BP125" s="973"/>
      <c r="BQ125" s="973"/>
      <c r="BR125" s="973"/>
      <c r="BS125" s="973"/>
      <c r="BT125" s="973"/>
      <c r="BU125" s="973"/>
      <c r="BV125" s="973"/>
      <c r="BW125" s="973"/>
      <c r="BX125" s="973"/>
      <c r="BY125" s="973"/>
      <c r="BZ125" s="973"/>
      <c r="CA125" s="973"/>
      <c r="CB125" s="973"/>
      <c r="CC125" s="973"/>
      <c r="CD125" s="973"/>
      <c r="CE125" s="973"/>
      <c r="CF125" s="973"/>
      <c r="CG125" s="973"/>
      <c r="CH125" s="973"/>
      <c r="CI125" s="973"/>
      <c r="CJ125" s="973"/>
      <c r="CK125" s="973"/>
      <c r="CL125" s="973"/>
      <c r="CM125" s="973"/>
      <c r="CN125" s="973"/>
      <c r="CO125" s="973"/>
      <c r="CP125" s="973"/>
      <c r="CQ125" s="973"/>
      <c r="CR125" s="973"/>
      <c r="CS125" s="973"/>
      <c r="CT125" s="973"/>
      <c r="CU125" s="973"/>
      <c r="CV125" s="33"/>
      <c r="CW125" s="34"/>
      <c r="DC125" s="1026"/>
    </row>
    <row r="126" spans="1:107" ht="15.75" customHeight="1">
      <c r="A126" s="22"/>
      <c r="B126" s="981" t="s">
        <v>520</v>
      </c>
      <c r="C126" s="981"/>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1"/>
      <c r="AA126" s="981"/>
      <c r="AB126" s="981"/>
      <c r="AC126" s="981"/>
      <c r="AD126" s="981"/>
      <c r="AE126" s="981"/>
      <c r="AF126" s="981"/>
      <c r="AG126" s="981"/>
      <c r="AH126" s="981"/>
      <c r="AI126" s="981"/>
      <c r="AJ126" s="981"/>
      <c r="AK126" s="981"/>
      <c r="AL126" s="981"/>
      <c r="AM126" s="981"/>
      <c r="AN126" s="981"/>
      <c r="AO126" s="981"/>
      <c r="AP126" s="981"/>
      <c r="AQ126" s="981"/>
      <c r="AR126" s="981"/>
      <c r="AS126" s="981"/>
      <c r="AT126" s="981"/>
      <c r="AU126" s="981"/>
      <c r="AV126" s="981"/>
      <c r="AW126" s="981"/>
      <c r="AX126" s="981"/>
      <c r="AY126" s="981"/>
      <c r="AZ126" s="981"/>
      <c r="BA126" s="981"/>
      <c r="BB126" s="981"/>
      <c r="BC126" s="981"/>
      <c r="BE126" s="1"/>
      <c r="BF126" s="974" t="s">
        <v>226</v>
      </c>
      <c r="BG126" s="975"/>
      <c r="BH126" s="975"/>
      <c r="BI126" s="975"/>
      <c r="BJ126" s="975"/>
      <c r="BK126" s="975"/>
      <c r="BL126" s="975"/>
      <c r="BM126" s="975"/>
      <c r="BN126" s="975"/>
      <c r="BO126" s="975"/>
      <c r="BP126" s="975"/>
      <c r="BQ126" s="975"/>
      <c r="BR126" s="975"/>
      <c r="BS126" s="975"/>
      <c r="BT126" s="975"/>
      <c r="BU126" s="975"/>
      <c r="BV126" s="975"/>
      <c r="BW126" s="975"/>
      <c r="BX126" s="975"/>
      <c r="BY126" s="975"/>
      <c r="BZ126" s="975"/>
      <c r="CA126" s="975"/>
      <c r="CB126" s="975"/>
      <c r="CC126" s="975"/>
      <c r="CD126" s="975"/>
      <c r="CE126" s="975"/>
      <c r="CF126" s="975"/>
      <c r="CG126" s="975"/>
      <c r="CH126" s="975"/>
      <c r="CI126" s="975"/>
      <c r="CJ126" s="975"/>
      <c r="CK126" s="975"/>
      <c r="CL126" s="975"/>
      <c r="CM126" s="975"/>
      <c r="CN126" s="975"/>
      <c r="CO126" s="975"/>
      <c r="CP126" s="975"/>
      <c r="CQ126" s="975"/>
      <c r="CR126" s="975"/>
      <c r="CS126" s="975"/>
      <c r="CT126" s="975"/>
      <c r="CU126" s="976"/>
      <c r="CV126" s="33"/>
      <c r="CW126" s="34"/>
      <c r="DC126" s="1026"/>
    </row>
    <row r="127" spans="1:101" ht="15.75" customHeight="1" thickBot="1">
      <c r="A127" s="22"/>
      <c r="B127" s="981"/>
      <c r="C127" s="981"/>
      <c r="D127" s="981"/>
      <c r="E127" s="981"/>
      <c r="F127" s="981"/>
      <c r="G127" s="981"/>
      <c r="H127" s="981"/>
      <c r="I127" s="981"/>
      <c r="J127" s="981"/>
      <c r="K127" s="981"/>
      <c r="L127" s="981"/>
      <c r="M127" s="981"/>
      <c r="N127" s="981"/>
      <c r="O127" s="981"/>
      <c r="P127" s="981"/>
      <c r="Q127" s="981"/>
      <c r="R127" s="981"/>
      <c r="S127" s="981"/>
      <c r="T127" s="981"/>
      <c r="U127" s="981"/>
      <c r="V127" s="981"/>
      <c r="W127" s="981"/>
      <c r="X127" s="981"/>
      <c r="Y127" s="981"/>
      <c r="Z127" s="981"/>
      <c r="AA127" s="981"/>
      <c r="AB127" s="981"/>
      <c r="AC127" s="981"/>
      <c r="AD127" s="981"/>
      <c r="AE127" s="981"/>
      <c r="AF127" s="981"/>
      <c r="AG127" s="981"/>
      <c r="AH127" s="981"/>
      <c r="AI127" s="981"/>
      <c r="AJ127" s="981"/>
      <c r="AK127" s="981"/>
      <c r="AL127" s="981"/>
      <c r="AM127" s="981"/>
      <c r="AN127" s="981"/>
      <c r="AO127" s="981"/>
      <c r="AP127" s="981"/>
      <c r="AQ127" s="981"/>
      <c r="AR127" s="981"/>
      <c r="AS127" s="981"/>
      <c r="AT127" s="981"/>
      <c r="AU127" s="981"/>
      <c r="AV127" s="981"/>
      <c r="AW127" s="981"/>
      <c r="AX127" s="981"/>
      <c r="AY127" s="981"/>
      <c r="AZ127" s="981"/>
      <c r="BA127" s="981"/>
      <c r="BB127" s="981"/>
      <c r="BC127" s="981"/>
      <c r="BE127" s="1"/>
      <c r="BF127" s="977"/>
      <c r="BG127" s="978"/>
      <c r="BH127" s="978"/>
      <c r="BI127" s="978"/>
      <c r="BJ127" s="978"/>
      <c r="BK127" s="978"/>
      <c r="BL127" s="978"/>
      <c r="BM127" s="978"/>
      <c r="BN127" s="978"/>
      <c r="BO127" s="978"/>
      <c r="BP127" s="978"/>
      <c r="BQ127" s="978"/>
      <c r="BR127" s="978"/>
      <c r="BS127" s="978"/>
      <c r="BT127" s="978"/>
      <c r="BU127" s="978"/>
      <c r="BV127" s="978"/>
      <c r="BW127" s="978"/>
      <c r="BX127" s="978"/>
      <c r="BY127" s="978"/>
      <c r="BZ127" s="978"/>
      <c r="CA127" s="978"/>
      <c r="CB127" s="978"/>
      <c r="CC127" s="978"/>
      <c r="CD127" s="978"/>
      <c r="CE127" s="978"/>
      <c r="CF127" s="978"/>
      <c r="CG127" s="978"/>
      <c r="CH127" s="978"/>
      <c r="CI127" s="978"/>
      <c r="CJ127" s="978"/>
      <c r="CK127" s="978"/>
      <c r="CL127" s="978"/>
      <c r="CM127" s="978"/>
      <c r="CN127" s="978"/>
      <c r="CO127" s="978"/>
      <c r="CP127" s="978"/>
      <c r="CQ127" s="978"/>
      <c r="CR127" s="978"/>
      <c r="CS127" s="978"/>
      <c r="CT127" s="978"/>
      <c r="CU127" s="979"/>
      <c r="CV127" s="33"/>
      <c r="CW127" s="34"/>
    </row>
    <row r="128" spans="1:107" ht="15.75" customHeight="1" thickBot="1">
      <c r="A128" s="22"/>
      <c r="BE128" s="1"/>
      <c r="BF128" s="1006"/>
      <c r="BG128" s="998"/>
      <c r="BH128" s="999"/>
      <c r="BI128" s="999"/>
      <c r="BJ128" s="999"/>
      <c r="BK128" s="999"/>
      <c r="BL128" s="999"/>
      <c r="BM128" s="999"/>
      <c r="BN128" s="999"/>
      <c r="BO128" s="999"/>
      <c r="BP128" s="999"/>
      <c r="BQ128" s="999"/>
      <c r="BR128" s="999"/>
      <c r="BS128" s="999"/>
      <c r="BT128" s="999"/>
      <c r="BU128" s="999"/>
      <c r="BV128" s="999"/>
      <c r="BW128" s="999"/>
      <c r="BX128" s="999"/>
      <c r="BY128" s="999"/>
      <c r="BZ128" s="999"/>
      <c r="CA128" s="999"/>
      <c r="CB128" s="999"/>
      <c r="CC128" s="999"/>
      <c r="CD128" s="999"/>
      <c r="CE128" s="999"/>
      <c r="CF128" s="999"/>
      <c r="CG128" s="999"/>
      <c r="CH128" s="999"/>
      <c r="CI128" s="999"/>
      <c r="CJ128" s="999"/>
      <c r="CK128" s="999"/>
      <c r="CL128" s="999"/>
      <c r="CM128" s="999"/>
      <c r="CN128" s="999"/>
      <c r="CO128" s="999"/>
      <c r="CP128" s="999"/>
      <c r="CQ128" s="999"/>
      <c r="CR128" s="999"/>
      <c r="CS128" s="999"/>
      <c r="CT128" s="999"/>
      <c r="CU128" s="990"/>
      <c r="CV128" s="33"/>
      <c r="CW128" s="34"/>
      <c r="DC128" s="1026"/>
    </row>
    <row r="129" spans="1:107" ht="15.75" customHeight="1" thickBot="1">
      <c r="A129" s="22"/>
      <c r="B129" s="983" t="s">
        <v>233</v>
      </c>
      <c r="C129" s="984"/>
      <c r="D129" s="984"/>
      <c r="E129" s="984"/>
      <c r="F129" s="984"/>
      <c r="G129" s="984"/>
      <c r="H129" s="984"/>
      <c r="I129" s="984"/>
      <c r="J129" s="984"/>
      <c r="K129" s="984"/>
      <c r="L129" s="984"/>
      <c r="M129" s="984"/>
      <c r="N129" s="984"/>
      <c r="O129" s="984"/>
      <c r="P129" s="984"/>
      <c r="Q129" s="984"/>
      <c r="R129" s="985"/>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E129" s="1"/>
      <c r="BF129" s="485"/>
      <c r="BG129" s="798"/>
      <c r="BH129" s="798"/>
      <c r="BI129" s="798"/>
      <c r="BJ129" s="798"/>
      <c r="BK129" s="798"/>
      <c r="BL129" s="798"/>
      <c r="BM129" s="798"/>
      <c r="BN129" s="798"/>
      <c r="BO129" s="798"/>
      <c r="BP129" s="798"/>
      <c r="BQ129" s="798"/>
      <c r="BR129" s="798"/>
      <c r="BS129" s="798"/>
      <c r="BT129" s="798"/>
      <c r="BU129" s="798"/>
      <c r="BV129" s="798"/>
      <c r="BW129" s="798"/>
      <c r="BX129" s="798"/>
      <c r="BY129" s="798"/>
      <c r="BZ129" s="798"/>
      <c r="CA129" s="798"/>
      <c r="CB129" s="798"/>
      <c r="CC129" s="798"/>
      <c r="CD129" s="798"/>
      <c r="CE129" s="798"/>
      <c r="CF129" s="798"/>
      <c r="CG129" s="798"/>
      <c r="CH129" s="798"/>
      <c r="CI129" s="798"/>
      <c r="CJ129" s="798"/>
      <c r="CK129" s="798"/>
      <c r="CL129" s="798"/>
      <c r="CM129" s="798"/>
      <c r="CN129" s="798"/>
      <c r="CO129" s="798"/>
      <c r="CP129" s="798"/>
      <c r="CQ129" s="798"/>
      <c r="CR129" s="798"/>
      <c r="CS129" s="798"/>
      <c r="CT129" s="798"/>
      <c r="CU129" s="970"/>
      <c r="CV129" s="33"/>
      <c r="CW129" s="34"/>
      <c r="DC129" s="1026"/>
    </row>
    <row r="130" spans="1:100" ht="15.75" customHeight="1" thickBot="1">
      <c r="A130" s="22"/>
      <c r="B130" s="986"/>
      <c r="C130" s="955"/>
      <c r="D130" s="955"/>
      <c r="E130" s="955"/>
      <c r="F130" s="955"/>
      <c r="G130" s="955"/>
      <c r="H130" s="955"/>
      <c r="I130" s="955"/>
      <c r="J130" s="955"/>
      <c r="K130" s="955"/>
      <c r="L130" s="955"/>
      <c r="M130" s="955"/>
      <c r="N130" s="955"/>
      <c r="O130" s="955"/>
      <c r="P130" s="955"/>
      <c r="Q130" s="955"/>
      <c r="R130" s="987"/>
      <c r="S130" s="818" t="s">
        <v>260</v>
      </c>
      <c r="T130" s="818"/>
      <c r="U130" s="818"/>
      <c r="V130" s="818"/>
      <c r="W130" s="818"/>
      <c r="X130" s="818"/>
      <c r="Y130" s="818"/>
      <c r="Z130" s="818"/>
      <c r="AA130" s="818"/>
      <c r="AB130" s="818"/>
      <c r="AC130" s="818"/>
      <c r="AD130" s="802" t="s">
        <v>88</v>
      </c>
      <c r="AE130" s="802"/>
      <c r="AF130" s="802"/>
      <c r="AG130" s="802"/>
      <c r="AH130" s="802"/>
      <c r="AI130" s="802"/>
      <c r="AJ130" s="802"/>
      <c r="AK130" s="802"/>
      <c r="AL130" s="802"/>
      <c r="AM130" s="802"/>
      <c r="AN130" s="802"/>
      <c r="AO130" s="802"/>
      <c r="AP130" s="802"/>
      <c r="AQ130" s="803" t="s">
        <v>184</v>
      </c>
      <c r="AR130" s="803"/>
      <c r="AS130" s="803"/>
      <c r="AT130" s="803"/>
      <c r="AU130" s="803"/>
      <c r="AV130" s="803"/>
      <c r="AW130" s="803"/>
      <c r="AX130" s="803"/>
      <c r="AY130" s="803"/>
      <c r="AZ130" s="803"/>
      <c r="BA130" s="803"/>
      <c r="BB130" s="803"/>
      <c r="BC130" s="803"/>
      <c r="BE130" s="1"/>
      <c r="BF130" s="485"/>
      <c r="BG130" s="797"/>
      <c r="BH130" s="797"/>
      <c r="BI130" s="797"/>
      <c r="BJ130" s="797"/>
      <c r="BK130" s="797"/>
      <c r="BL130" s="797"/>
      <c r="BM130" s="797"/>
      <c r="BN130" s="797"/>
      <c r="BO130" s="797"/>
      <c r="BP130" s="797"/>
      <c r="BQ130" s="797"/>
      <c r="BR130" s="797"/>
      <c r="BS130" s="797"/>
      <c r="BT130" s="797"/>
      <c r="BU130" s="797"/>
      <c r="BV130" s="797"/>
      <c r="BW130" s="797"/>
      <c r="BX130" s="797"/>
      <c r="BY130" s="797"/>
      <c r="BZ130" s="797"/>
      <c r="CA130" s="797"/>
      <c r="CB130" s="797"/>
      <c r="CC130" s="797"/>
      <c r="CD130" s="797"/>
      <c r="CE130" s="797"/>
      <c r="CF130" s="797"/>
      <c r="CG130" s="797"/>
      <c r="CH130" s="797"/>
      <c r="CI130" s="797"/>
      <c r="CJ130" s="797"/>
      <c r="CK130" s="797"/>
      <c r="CL130" s="797"/>
      <c r="CM130" s="797"/>
      <c r="CN130" s="797"/>
      <c r="CO130" s="797"/>
      <c r="CP130" s="797"/>
      <c r="CQ130" s="797"/>
      <c r="CR130" s="797"/>
      <c r="CS130" s="797"/>
      <c r="CT130" s="797"/>
      <c r="CU130" s="970"/>
      <c r="CV130" s="33"/>
    </row>
    <row r="131" spans="1:100" ht="15.75" customHeight="1" thickBot="1">
      <c r="A131" s="22"/>
      <c r="B131" s="982"/>
      <c r="C131" s="784"/>
      <c r="D131" s="784"/>
      <c r="E131" s="784"/>
      <c r="F131" s="784"/>
      <c r="G131" s="784"/>
      <c r="H131" s="784"/>
      <c r="I131" s="784"/>
      <c r="J131" s="784"/>
      <c r="K131" s="784"/>
      <c r="L131" s="784"/>
      <c r="M131" s="784"/>
      <c r="N131" s="784"/>
      <c r="O131" s="784"/>
      <c r="P131" s="784"/>
      <c r="Q131" s="784"/>
      <c r="R131" s="785"/>
      <c r="S131" s="783"/>
      <c r="T131" s="784"/>
      <c r="U131" s="784"/>
      <c r="V131" s="784"/>
      <c r="W131" s="784"/>
      <c r="X131" s="784"/>
      <c r="Y131" s="784"/>
      <c r="Z131" s="784"/>
      <c r="AA131" s="784"/>
      <c r="AB131" s="784"/>
      <c r="AC131" s="785"/>
      <c r="AD131" s="529"/>
      <c r="AE131" s="530"/>
      <c r="AF131" s="530"/>
      <c r="AG131" s="530"/>
      <c r="AH131" s="530"/>
      <c r="AI131" s="530"/>
      <c r="AJ131" s="530"/>
      <c r="AK131" s="530"/>
      <c r="AL131" s="530"/>
      <c r="AM131" s="530"/>
      <c r="AN131" s="530"/>
      <c r="AO131" s="530"/>
      <c r="AP131" s="531"/>
      <c r="AQ131" s="529">
        <v>5</v>
      </c>
      <c r="AR131" s="530"/>
      <c r="AS131" s="530"/>
      <c r="AT131" s="530"/>
      <c r="AU131" s="530"/>
      <c r="AV131" s="530"/>
      <c r="AW131" s="530"/>
      <c r="AX131" s="530"/>
      <c r="AY131" s="530"/>
      <c r="AZ131" s="530"/>
      <c r="BA131" s="530"/>
      <c r="BB131" s="530"/>
      <c r="BC131" s="531"/>
      <c r="BE131" s="1"/>
      <c r="BF131" s="485"/>
      <c r="BG131" s="798"/>
      <c r="BH131" s="798"/>
      <c r="BI131" s="798"/>
      <c r="BJ131" s="798"/>
      <c r="BK131" s="798"/>
      <c r="BL131" s="798"/>
      <c r="BM131" s="798"/>
      <c r="BN131" s="798"/>
      <c r="BO131" s="798"/>
      <c r="BP131" s="798"/>
      <c r="BQ131" s="798"/>
      <c r="BR131" s="798"/>
      <c r="BS131" s="798"/>
      <c r="BT131" s="798"/>
      <c r="BU131" s="798"/>
      <c r="BV131" s="798"/>
      <c r="BW131" s="798"/>
      <c r="BX131" s="798"/>
      <c r="BY131" s="798"/>
      <c r="BZ131" s="798"/>
      <c r="CA131" s="798"/>
      <c r="CB131" s="798"/>
      <c r="CC131" s="798"/>
      <c r="CD131" s="798"/>
      <c r="CE131" s="798"/>
      <c r="CF131" s="798"/>
      <c r="CG131" s="798"/>
      <c r="CH131" s="798"/>
      <c r="CI131" s="798"/>
      <c r="CJ131" s="798"/>
      <c r="CK131" s="798"/>
      <c r="CL131" s="798"/>
      <c r="CM131" s="798"/>
      <c r="CN131" s="798"/>
      <c r="CO131" s="798"/>
      <c r="CP131" s="798"/>
      <c r="CQ131" s="798"/>
      <c r="CR131" s="798"/>
      <c r="CS131" s="798"/>
      <c r="CT131" s="798"/>
      <c r="CU131" s="970"/>
      <c r="CV131" s="33"/>
    </row>
    <row r="132" spans="1:107" ht="15.75" customHeight="1" thickBot="1">
      <c r="A132" s="22"/>
      <c r="B132" s="786"/>
      <c r="C132" s="787"/>
      <c r="D132" s="787"/>
      <c r="E132" s="787"/>
      <c r="F132" s="787"/>
      <c r="G132" s="787"/>
      <c r="H132" s="787"/>
      <c r="I132" s="787"/>
      <c r="J132" s="787"/>
      <c r="K132" s="787"/>
      <c r="L132" s="787"/>
      <c r="M132" s="787"/>
      <c r="N132" s="787"/>
      <c r="O132" s="787"/>
      <c r="P132" s="787"/>
      <c r="Q132" s="787"/>
      <c r="R132" s="788"/>
      <c r="S132" s="991"/>
      <c r="T132" s="992"/>
      <c r="U132" s="992"/>
      <c r="V132" s="992"/>
      <c r="W132" s="992"/>
      <c r="X132" s="992"/>
      <c r="Y132" s="992"/>
      <c r="Z132" s="992"/>
      <c r="AA132" s="992"/>
      <c r="AB132" s="992"/>
      <c r="AC132" s="993"/>
      <c r="AD132" s="532"/>
      <c r="AE132" s="533"/>
      <c r="AF132" s="533"/>
      <c r="AG132" s="533"/>
      <c r="AH132" s="533"/>
      <c r="AI132" s="533"/>
      <c r="AJ132" s="533"/>
      <c r="AK132" s="533"/>
      <c r="AL132" s="533"/>
      <c r="AM132" s="533"/>
      <c r="AN132" s="533"/>
      <c r="AO132" s="533"/>
      <c r="AP132" s="534"/>
      <c r="AQ132" s="532"/>
      <c r="AR132" s="533"/>
      <c r="AS132" s="533"/>
      <c r="AT132" s="533"/>
      <c r="AU132" s="533"/>
      <c r="AV132" s="533"/>
      <c r="AW132" s="533"/>
      <c r="AX132" s="533"/>
      <c r="AY132" s="533"/>
      <c r="AZ132" s="533"/>
      <c r="BA132" s="533"/>
      <c r="BB132" s="533"/>
      <c r="BC132" s="534"/>
      <c r="BE132" s="1"/>
      <c r="BF132" s="485"/>
      <c r="BG132" s="797"/>
      <c r="BH132" s="797"/>
      <c r="BI132" s="797"/>
      <c r="BJ132" s="797"/>
      <c r="BK132" s="797"/>
      <c r="BL132" s="797"/>
      <c r="BM132" s="797"/>
      <c r="BN132" s="797"/>
      <c r="BO132" s="797"/>
      <c r="BP132" s="797"/>
      <c r="BQ132" s="797"/>
      <c r="BR132" s="797"/>
      <c r="BS132" s="797"/>
      <c r="BT132" s="797"/>
      <c r="BU132" s="797"/>
      <c r="BV132" s="797"/>
      <c r="BW132" s="797"/>
      <c r="BX132" s="797"/>
      <c r="BY132" s="797"/>
      <c r="BZ132" s="797"/>
      <c r="CA132" s="797"/>
      <c r="CB132" s="797"/>
      <c r="CC132" s="797"/>
      <c r="CD132" s="797"/>
      <c r="CE132" s="797"/>
      <c r="CF132" s="797"/>
      <c r="CG132" s="797"/>
      <c r="CH132" s="797"/>
      <c r="CI132" s="797"/>
      <c r="CJ132" s="797"/>
      <c r="CK132" s="797"/>
      <c r="CL132" s="797"/>
      <c r="CM132" s="797"/>
      <c r="CN132" s="797"/>
      <c r="CO132" s="797"/>
      <c r="CP132" s="797"/>
      <c r="CQ132" s="797"/>
      <c r="CR132" s="797"/>
      <c r="CS132" s="797"/>
      <c r="CT132" s="797"/>
      <c r="CU132" s="970"/>
      <c r="CV132" s="33"/>
      <c r="CW132" s="34"/>
      <c r="DC132" s="1026"/>
    </row>
    <row r="133" spans="1:107" ht="15.75" customHeight="1" thickBot="1">
      <c r="A133" s="22"/>
      <c r="B133" s="789"/>
      <c r="C133" s="790"/>
      <c r="D133" s="790"/>
      <c r="E133" s="790"/>
      <c r="F133" s="790"/>
      <c r="G133" s="790"/>
      <c r="H133" s="790"/>
      <c r="I133" s="790"/>
      <c r="J133" s="790"/>
      <c r="K133" s="790"/>
      <c r="L133" s="790"/>
      <c r="M133" s="790"/>
      <c r="N133" s="790"/>
      <c r="O133" s="790"/>
      <c r="P133" s="790"/>
      <c r="Q133" s="790"/>
      <c r="R133" s="791"/>
      <c r="S133" s="780"/>
      <c r="T133" s="781"/>
      <c r="U133" s="781"/>
      <c r="V133" s="781"/>
      <c r="W133" s="781"/>
      <c r="X133" s="781"/>
      <c r="Y133" s="781"/>
      <c r="Z133" s="781"/>
      <c r="AA133" s="781"/>
      <c r="AB133" s="781"/>
      <c r="AC133" s="782"/>
      <c r="AD133" s="535"/>
      <c r="AE133" s="536"/>
      <c r="AF133" s="536"/>
      <c r="AG133" s="536"/>
      <c r="AH133" s="536"/>
      <c r="AI133" s="536"/>
      <c r="AJ133" s="536"/>
      <c r="AK133" s="536"/>
      <c r="AL133" s="536"/>
      <c r="AM133" s="536"/>
      <c r="AN133" s="536"/>
      <c r="AO133" s="536"/>
      <c r="AP133" s="537"/>
      <c r="AQ133" s="535"/>
      <c r="AR133" s="536"/>
      <c r="AS133" s="536"/>
      <c r="AT133" s="536"/>
      <c r="AU133" s="536"/>
      <c r="AV133" s="536"/>
      <c r="AW133" s="536"/>
      <c r="AX133" s="536"/>
      <c r="AY133" s="536"/>
      <c r="AZ133" s="536"/>
      <c r="BA133" s="536"/>
      <c r="BB133" s="536"/>
      <c r="BC133" s="537"/>
      <c r="BE133" s="1"/>
      <c r="BF133" s="485"/>
      <c r="BG133" s="798"/>
      <c r="BH133" s="798"/>
      <c r="BI133" s="798"/>
      <c r="BJ133" s="798"/>
      <c r="BK133" s="798"/>
      <c r="BL133" s="798"/>
      <c r="BM133" s="798"/>
      <c r="BN133" s="798"/>
      <c r="BO133" s="798"/>
      <c r="BP133" s="798"/>
      <c r="BQ133" s="798"/>
      <c r="BR133" s="798"/>
      <c r="BS133" s="798"/>
      <c r="BT133" s="798"/>
      <c r="BU133" s="798"/>
      <c r="BV133" s="798"/>
      <c r="BW133" s="798"/>
      <c r="BX133" s="798"/>
      <c r="BY133" s="798"/>
      <c r="BZ133" s="798"/>
      <c r="CA133" s="798"/>
      <c r="CB133" s="798"/>
      <c r="CC133" s="798"/>
      <c r="CD133" s="798"/>
      <c r="CE133" s="798"/>
      <c r="CF133" s="798"/>
      <c r="CG133" s="798"/>
      <c r="CH133" s="798"/>
      <c r="CI133" s="798"/>
      <c r="CJ133" s="798"/>
      <c r="CK133" s="798"/>
      <c r="CL133" s="798"/>
      <c r="CM133" s="798"/>
      <c r="CN133" s="798"/>
      <c r="CO133" s="798"/>
      <c r="CP133" s="798"/>
      <c r="CQ133" s="798"/>
      <c r="CR133" s="798"/>
      <c r="CS133" s="798"/>
      <c r="CT133" s="798"/>
      <c r="CU133" s="970"/>
      <c r="CV133" s="33"/>
      <c r="CW133" s="34"/>
      <c r="DC133" s="1026"/>
    </row>
    <row r="134" spans="1:107" ht="15.75" customHeight="1" thickBot="1">
      <c r="A134" s="22"/>
      <c r="B134" s="988" t="s">
        <v>186</v>
      </c>
      <c r="C134" s="988"/>
      <c r="D134" s="988"/>
      <c r="E134" s="988"/>
      <c r="F134" s="988"/>
      <c r="G134" s="988"/>
      <c r="H134" s="988"/>
      <c r="I134" s="989" t="s">
        <v>187</v>
      </c>
      <c r="J134" s="989"/>
      <c r="K134" s="989"/>
      <c r="L134" s="989"/>
      <c r="M134" s="989"/>
      <c r="N134" s="989"/>
      <c r="O134" s="989"/>
      <c r="P134" s="989" t="s">
        <v>69</v>
      </c>
      <c r="Q134" s="989"/>
      <c r="R134" s="989"/>
      <c r="S134" s="989"/>
      <c r="T134" s="989"/>
      <c r="U134" s="989" t="s">
        <v>179</v>
      </c>
      <c r="V134" s="989"/>
      <c r="W134" s="989"/>
      <c r="X134" s="989"/>
      <c r="Y134" s="989"/>
      <c r="Z134" s="980" t="s">
        <v>181</v>
      </c>
      <c r="AA134" s="980"/>
      <c r="AB134" s="980"/>
      <c r="AC134" s="980"/>
      <c r="AD134" s="980"/>
      <c r="AE134" s="980"/>
      <c r="AF134" s="980"/>
      <c r="AG134" s="980"/>
      <c r="AH134" s="980"/>
      <c r="AI134" s="980"/>
      <c r="AJ134" s="980"/>
      <c r="AK134" s="980"/>
      <c r="AL134" s="980"/>
      <c r="AM134" s="980"/>
      <c r="AN134" s="980"/>
      <c r="AO134" s="980"/>
      <c r="AP134" s="980"/>
      <c r="AQ134" s="980"/>
      <c r="AR134" s="980"/>
      <c r="AS134" s="980"/>
      <c r="AT134" s="980"/>
      <c r="AU134" s="980"/>
      <c r="AV134" s="980"/>
      <c r="AW134" s="980"/>
      <c r="AX134" s="980"/>
      <c r="AY134" s="980"/>
      <c r="AZ134" s="980"/>
      <c r="BA134" s="980"/>
      <c r="BB134" s="980"/>
      <c r="BC134" s="980"/>
      <c r="BE134" s="1"/>
      <c r="BF134" s="485"/>
      <c r="BG134" s="797"/>
      <c r="BH134" s="797"/>
      <c r="BI134" s="797"/>
      <c r="BJ134" s="797"/>
      <c r="BK134" s="797"/>
      <c r="BL134" s="797"/>
      <c r="BM134" s="797"/>
      <c r="BN134" s="797"/>
      <c r="BO134" s="797"/>
      <c r="BP134" s="797"/>
      <c r="BQ134" s="797"/>
      <c r="BR134" s="797"/>
      <c r="BS134" s="797"/>
      <c r="BT134" s="797"/>
      <c r="BU134" s="797"/>
      <c r="BV134" s="797"/>
      <c r="BW134" s="797"/>
      <c r="BX134" s="797"/>
      <c r="BY134" s="797"/>
      <c r="BZ134" s="797"/>
      <c r="CA134" s="797"/>
      <c r="CB134" s="797"/>
      <c r="CC134" s="797"/>
      <c r="CD134" s="797"/>
      <c r="CE134" s="797"/>
      <c r="CF134" s="797"/>
      <c r="CG134" s="797"/>
      <c r="CH134" s="797"/>
      <c r="CI134" s="797"/>
      <c r="CJ134" s="797"/>
      <c r="CK134" s="797"/>
      <c r="CL134" s="797"/>
      <c r="CM134" s="797"/>
      <c r="CN134" s="797"/>
      <c r="CO134" s="797"/>
      <c r="CP134" s="797"/>
      <c r="CQ134" s="797"/>
      <c r="CR134" s="797"/>
      <c r="CS134" s="797"/>
      <c r="CT134" s="797"/>
      <c r="CU134" s="970"/>
      <c r="CV134" s="33"/>
      <c r="CW134" s="34"/>
      <c r="DC134" s="1026"/>
    </row>
    <row r="135" spans="1:107" ht="15.75" customHeight="1" thickBot="1">
      <c r="A135" s="22"/>
      <c r="B135" s="1008"/>
      <c r="C135" s="1009"/>
      <c r="D135" s="1009"/>
      <c r="E135" s="1009"/>
      <c r="F135" s="1009"/>
      <c r="G135" s="1009"/>
      <c r="H135" s="1010"/>
      <c r="I135" s="1017"/>
      <c r="J135" s="1018"/>
      <c r="K135" s="1018"/>
      <c r="L135" s="1018"/>
      <c r="M135" s="1018"/>
      <c r="N135" s="1018"/>
      <c r="O135" s="1019"/>
      <c r="P135" s="775"/>
      <c r="Q135" s="776"/>
      <c r="R135" s="776"/>
      <c r="S135" s="776"/>
      <c r="T135" s="777"/>
      <c r="U135" s="498"/>
      <c r="V135" s="1000"/>
      <c r="W135" s="1000"/>
      <c r="X135" s="966" t="s">
        <v>227</v>
      </c>
      <c r="Y135" s="967"/>
      <c r="Z135" s="775"/>
      <c r="AA135" s="776"/>
      <c r="AB135" s="776"/>
      <c r="AC135" s="776"/>
      <c r="AD135" s="776"/>
      <c r="AE135" s="776"/>
      <c r="AF135" s="776"/>
      <c r="AG135" s="776"/>
      <c r="AH135" s="776"/>
      <c r="AI135" s="776"/>
      <c r="AJ135" s="776"/>
      <c r="AK135" s="776"/>
      <c r="AL135" s="776"/>
      <c r="AM135" s="776"/>
      <c r="AN135" s="776"/>
      <c r="AO135" s="776"/>
      <c r="AP135" s="776"/>
      <c r="AQ135" s="776"/>
      <c r="AR135" s="776"/>
      <c r="AS135" s="776"/>
      <c r="AT135" s="776"/>
      <c r="AU135" s="776"/>
      <c r="AV135" s="776"/>
      <c r="AW135" s="776"/>
      <c r="AX135" s="776"/>
      <c r="AY135" s="776"/>
      <c r="AZ135" s="776"/>
      <c r="BA135" s="776"/>
      <c r="BB135" s="776"/>
      <c r="BC135" s="777"/>
      <c r="BE135" s="1"/>
      <c r="BF135" s="485"/>
      <c r="BG135" s="798"/>
      <c r="BH135" s="798"/>
      <c r="BI135" s="798"/>
      <c r="BJ135" s="798"/>
      <c r="BK135" s="798"/>
      <c r="BL135" s="798"/>
      <c r="BM135" s="798"/>
      <c r="BN135" s="798"/>
      <c r="BO135" s="798"/>
      <c r="BP135" s="798"/>
      <c r="BQ135" s="798"/>
      <c r="BR135" s="798"/>
      <c r="BS135" s="798"/>
      <c r="BT135" s="798"/>
      <c r="BU135" s="798"/>
      <c r="BV135" s="798"/>
      <c r="BW135" s="798"/>
      <c r="BX135" s="798"/>
      <c r="BY135" s="798"/>
      <c r="BZ135" s="798"/>
      <c r="CA135" s="798"/>
      <c r="CB135" s="798"/>
      <c r="CC135" s="798"/>
      <c r="CD135" s="798"/>
      <c r="CE135" s="798"/>
      <c r="CF135" s="798"/>
      <c r="CG135" s="798"/>
      <c r="CH135" s="798"/>
      <c r="CI135" s="798"/>
      <c r="CJ135" s="798"/>
      <c r="CK135" s="798"/>
      <c r="CL135" s="798"/>
      <c r="CM135" s="798"/>
      <c r="CN135" s="798"/>
      <c r="CO135" s="798"/>
      <c r="CP135" s="798"/>
      <c r="CQ135" s="798"/>
      <c r="CR135" s="798"/>
      <c r="CS135" s="798"/>
      <c r="CT135" s="798"/>
      <c r="CU135" s="970"/>
      <c r="CV135" s="33"/>
      <c r="CW135" s="34"/>
      <c r="DC135" s="1026"/>
    </row>
    <row r="136" spans="1:107" ht="15.75" customHeight="1" thickBot="1">
      <c r="A136" s="22"/>
      <c r="B136" s="1011"/>
      <c r="C136" s="1012"/>
      <c r="D136" s="1012"/>
      <c r="E136" s="1012"/>
      <c r="F136" s="1012"/>
      <c r="G136" s="1012"/>
      <c r="H136" s="1013"/>
      <c r="I136" s="1020"/>
      <c r="J136" s="1021"/>
      <c r="K136" s="1021"/>
      <c r="L136" s="1021"/>
      <c r="M136" s="1021"/>
      <c r="N136" s="1021"/>
      <c r="O136" s="1022"/>
      <c r="P136" s="778"/>
      <c r="Q136" s="514"/>
      <c r="R136" s="514"/>
      <c r="S136" s="514"/>
      <c r="T136" s="779"/>
      <c r="U136" s="1001"/>
      <c r="V136" s="1002"/>
      <c r="W136" s="1002"/>
      <c r="X136" s="639"/>
      <c r="Y136" s="968"/>
      <c r="Z136" s="778"/>
      <c r="AA136" s="514"/>
      <c r="AB136" s="514"/>
      <c r="AC136" s="514"/>
      <c r="AD136" s="514"/>
      <c r="AE136" s="514"/>
      <c r="AF136" s="514"/>
      <c r="AG136" s="514"/>
      <c r="AH136" s="514"/>
      <c r="AI136" s="514"/>
      <c r="AJ136" s="514"/>
      <c r="AK136" s="514"/>
      <c r="AL136" s="514"/>
      <c r="AM136" s="514"/>
      <c r="AN136" s="514"/>
      <c r="AO136" s="514"/>
      <c r="AP136" s="514"/>
      <c r="AQ136" s="514"/>
      <c r="AR136" s="514"/>
      <c r="AS136" s="514"/>
      <c r="AT136" s="514"/>
      <c r="AU136" s="514"/>
      <c r="AV136" s="514"/>
      <c r="AW136" s="514"/>
      <c r="AX136" s="514"/>
      <c r="AY136" s="514"/>
      <c r="AZ136" s="514"/>
      <c r="BA136" s="514"/>
      <c r="BB136" s="514"/>
      <c r="BC136" s="779"/>
      <c r="BE136" s="1"/>
      <c r="BF136" s="485"/>
      <c r="BG136" s="797"/>
      <c r="BH136" s="797"/>
      <c r="BI136" s="797"/>
      <c r="BJ136" s="797"/>
      <c r="BK136" s="797"/>
      <c r="BL136" s="797"/>
      <c r="BM136" s="797"/>
      <c r="BN136" s="797"/>
      <c r="BO136" s="797"/>
      <c r="BP136" s="797"/>
      <c r="BQ136" s="797"/>
      <c r="BR136" s="797"/>
      <c r="BS136" s="797"/>
      <c r="BT136" s="797"/>
      <c r="BU136" s="797"/>
      <c r="BV136" s="797"/>
      <c r="BW136" s="797"/>
      <c r="BX136" s="797"/>
      <c r="BY136" s="797"/>
      <c r="BZ136" s="797"/>
      <c r="CA136" s="797"/>
      <c r="CB136" s="797"/>
      <c r="CC136" s="797"/>
      <c r="CD136" s="797"/>
      <c r="CE136" s="797"/>
      <c r="CF136" s="797"/>
      <c r="CG136" s="797"/>
      <c r="CH136" s="797"/>
      <c r="CI136" s="797"/>
      <c r="CJ136" s="797"/>
      <c r="CK136" s="797"/>
      <c r="CL136" s="797"/>
      <c r="CM136" s="797"/>
      <c r="CN136" s="797"/>
      <c r="CO136" s="797"/>
      <c r="CP136" s="797"/>
      <c r="CQ136" s="797"/>
      <c r="CR136" s="797"/>
      <c r="CS136" s="797"/>
      <c r="CT136" s="797"/>
      <c r="CU136" s="970"/>
      <c r="CV136" s="33"/>
      <c r="DC136" s="1026"/>
    </row>
    <row r="137" spans="1:107" ht="15.75" customHeight="1" thickBot="1">
      <c r="A137" s="22"/>
      <c r="B137" s="1014"/>
      <c r="C137" s="1015"/>
      <c r="D137" s="1015"/>
      <c r="E137" s="1015"/>
      <c r="F137" s="1015"/>
      <c r="G137" s="1015"/>
      <c r="H137" s="1016"/>
      <c r="I137" s="1023"/>
      <c r="J137" s="1024"/>
      <c r="K137" s="1024"/>
      <c r="L137" s="1024"/>
      <c r="M137" s="1024"/>
      <c r="N137" s="1024"/>
      <c r="O137" s="1025"/>
      <c r="P137" s="780"/>
      <c r="Q137" s="781"/>
      <c r="R137" s="781"/>
      <c r="S137" s="781"/>
      <c r="T137" s="782"/>
      <c r="U137" s="1003"/>
      <c r="V137" s="1004"/>
      <c r="W137" s="1004"/>
      <c r="X137" s="640"/>
      <c r="Y137" s="969"/>
      <c r="Z137" s="780"/>
      <c r="AA137" s="781"/>
      <c r="AB137" s="781"/>
      <c r="AC137" s="781"/>
      <c r="AD137" s="781"/>
      <c r="AE137" s="781"/>
      <c r="AF137" s="781"/>
      <c r="AG137" s="781"/>
      <c r="AH137" s="781"/>
      <c r="AI137" s="781"/>
      <c r="AJ137" s="781"/>
      <c r="AK137" s="781"/>
      <c r="AL137" s="781"/>
      <c r="AM137" s="781"/>
      <c r="AN137" s="781"/>
      <c r="AO137" s="781"/>
      <c r="AP137" s="781"/>
      <c r="AQ137" s="781"/>
      <c r="AR137" s="781"/>
      <c r="AS137" s="781"/>
      <c r="AT137" s="781"/>
      <c r="AU137" s="781"/>
      <c r="AV137" s="781"/>
      <c r="AW137" s="781"/>
      <c r="AX137" s="781"/>
      <c r="AY137" s="781"/>
      <c r="AZ137" s="781"/>
      <c r="BA137" s="781"/>
      <c r="BB137" s="781"/>
      <c r="BC137" s="782"/>
      <c r="BE137" s="1"/>
      <c r="BF137" s="485"/>
      <c r="BG137" s="798"/>
      <c r="BH137" s="798"/>
      <c r="BI137" s="798"/>
      <c r="BJ137" s="798"/>
      <c r="BK137" s="798"/>
      <c r="BL137" s="798"/>
      <c r="BM137" s="798"/>
      <c r="BN137" s="798"/>
      <c r="BO137" s="798"/>
      <c r="BP137" s="798"/>
      <c r="BQ137" s="798"/>
      <c r="BR137" s="798"/>
      <c r="BS137" s="798"/>
      <c r="BT137" s="798"/>
      <c r="BU137" s="798"/>
      <c r="BV137" s="798"/>
      <c r="BW137" s="798"/>
      <c r="BX137" s="798"/>
      <c r="BY137" s="798"/>
      <c r="BZ137" s="798"/>
      <c r="CA137" s="798"/>
      <c r="CB137" s="798"/>
      <c r="CC137" s="798"/>
      <c r="CD137" s="798"/>
      <c r="CE137" s="798"/>
      <c r="CF137" s="798"/>
      <c r="CG137" s="798"/>
      <c r="CH137" s="798"/>
      <c r="CI137" s="798"/>
      <c r="CJ137" s="798"/>
      <c r="CK137" s="798"/>
      <c r="CL137" s="798"/>
      <c r="CM137" s="798"/>
      <c r="CN137" s="798"/>
      <c r="CO137" s="798"/>
      <c r="CP137" s="798"/>
      <c r="CQ137" s="798"/>
      <c r="CR137" s="798"/>
      <c r="CS137" s="798"/>
      <c r="CT137" s="798"/>
      <c r="CU137" s="970"/>
      <c r="CV137" s="33"/>
      <c r="DC137" s="1026"/>
    </row>
    <row r="138" spans="1:107" ht="15.75" customHeight="1">
      <c r="A138" s="22"/>
      <c r="BD138" s="1"/>
      <c r="BE138" s="1"/>
      <c r="BF138" s="485"/>
      <c r="BG138" s="797"/>
      <c r="BH138" s="797"/>
      <c r="BI138" s="797"/>
      <c r="BJ138" s="797"/>
      <c r="BK138" s="797"/>
      <c r="BL138" s="797"/>
      <c r="BM138" s="797"/>
      <c r="BN138" s="797"/>
      <c r="BO138" s="797"/>
      <c r="BP138" s="797"/>
      <c r="BQ138" s="797"/>
      <c r="BR138" s="797"/>
      <c r="BS138" s="797"/>
      <c r="BT138" s="797"/>
      <c r="BU138" s="797"/>
      <c r="BV138" s="797"/>
      <c r="BW138" s="797"/>
      <c r="BX138" s="797"/>
      <c r="BY138" s="797"/>
      <c r="BZ138" s="797"/>
      <c r="CA138" s="797"/>
      <c r="CB138" s="797"/>
      <c r="CC138" s="797"/>
      <c r="CD138" s="797"/>
      <c r="CE138" s="797"/>
      <c r="CF138" s="797"/>
      <c r="CG138" s="797"/>
      <c r="CH138" s="797"/>
      <c r="CI138" s="797"/>
      <c r="CJ138" s="797"/>
      <c r="CK138" s="797"/>
      <c r="CL138" s="797"/>
      <c r="CM138" s="797"/>
      <c r="CN138" s="797"/>
      <c r="CO138" s="797"/>
      <c r="CP138" s="797"/>
      <c r="CQ138" s="797"/>
      <c r="CR138" s="797"/>
      <c r="CS138" s="797"/>
      <c r="CT138" s="797"/>
      <c r="CU138" s="970"/>
      <c r="CV138" s="33"/>
      <c r="CW138" s="34"/>
      <c r="DC138" s="1026"/>
    </row>
    <row r="139" spans="1:107" ht="15.75" customHeight="1" thickBot="1">
      <c r="A139" s="22"/>
      <c r="BD139" s="1"/>
      <c r="BE139" s="1"/>
      <c r="BF139" s="485"/>
      <c r="BG139" s="798"/>
      <c r="BH139" s="798"/>
      <c r="BI139" s="798"/>
      <c r="BJ139" s="798"/>
      <c r="BK139" s="798"/>
      <c r="BL139" s="798"/>
      <c r="BM139" s="798"/>
      <c r="BN139" s="798"/>
      <c r="BO139" s="798"/>
      <c r="BP139" s="798"/>
      <c r="BQ139" s="798"/>
      <c r="BR139" s="798"/>
      <c r="BS139" s="798"/>
      <c r="BT139" s="798"/>
      <c r="BU139" s="798"/>
      <c r="BV139" s="798"/>
      <c r="BW139" s="798"/>
      <c r="BX139" s="798"/>
      <c r="BY139" s="798"/>
      <c r="BZ139" s="798"/>
      <c r="CA139" s="798"/>
      <c r="CB139" s="798"/>
      <c r="CC139" s="798"/>
      <c r="CD139" s="798"/>
      <c r="CE139" s="798"/>
      <c r="CF139" s="798"/>
      <c r="CG139" s="798"/>
      <c r="CH139" s="798"/>
      <c r="CI139" s="798"/>
      <c r="CJ139" s="798"/>
      <c r="CK139" s="798"/>
      <c r="CL139" s="798"/>
      <c r="CM139" s="798"/>
      <c r="CN139" s="798"/>
      <c r="CO139" s="798"/>
      <c r="CP139" s="798"/>
      <c r="CQ139" s="798"/>
      <c r="CR139" s="798"/>
      <c r="CS139" s="798"/>
      <c r="CT139" s="798"/>
      <c r="CU139" s="970"/>
      <c r="CV139" s="33"/>
      <c r="DC139" s="1026"/>
    </row>
    <row r="140" spans="1:107" ht="15.75" customHeight="1" thickBot="1">
      <c r="A140" s="22"/>
      <c r="B140" s="983" t="s">
        <v>234</v>
      </c>
      <c r="C140" s="984"/>
      <c r="D140" s="984"/>
      <c r="E140" s="984"/>
      <c r="F140" s="984"/>
      <c r="G140" s="984"/>
      <c r="H140" s="984"/>
      <c r="I140" s="984"/>
      <c r="J140" s="984"/>
      <c r="K140" s="984"/>
      <c r="L140" s="984"/>
      <c r="M140" s="984"/>
      <c r="N140" s="984"/>
      <c r="O140" s="984"/>
      <c r="P140" s="984"/>
      <c r="Q140" s="984"/>
      <c r="R140" s="985"/>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485"/>
      <c r="BG140" s="797"/>
      <c r="BH140" s="797"/>
      <c r="BI140" s="797"/>
      <c r="BJ140" s="797"/>
      <c r="BK140" s="797"/>
      <c r="BL140" s="797"/>
      <c r="BM140" s="797"/>
      <c r="BN140" s="797"/>
      <c r="BO140" s="797"/>
      <c r="BP140" s="797"/>
      <c r="BQ140" s="797"/>
      <c r="BR140" s="797"/>
      <c r="BS140" s="797"/>
      <c r="BT140" s="797"/>
      <c r="BU140" s="797"/>
      <c r="BV140" s="797"/>
      <c r="BW140" s="797"/>
      <c r="BX140" s="797"/>
      <c r="BY140" s="797"/>
      <c r="BZ140" s="797"/>
      <c r="CA140" s="797"/>
      <c r="CB140" s="797"/>
      <c r="CC140" s="797"/>
      <c r="CD140" s="797"/>
      <c r="CE140" s="797"/>
      <c r="CF140" s="797"/>
      <c r="CG140" s="797"/>
      <c r="CH140" s="797"/>
      <c r="CI140" s="797"/>
      <c r="CJ140" s="797"/>
      <c r="CK140" s="797"/>
      <c r="CL140" s="797"/>
      <c r="CM140" s="797"/>
      <c r="CN140" s="797"/>
      <c r="CO140" s="797"/>
      <c r="CP140" s="797"/>
      <c r="CQ140" s="797"/>
      <c r="CR140" s="797"/>
      <c r="CS140" s="797"/>
      <c r="CT140" s="797"/>
      <c r="CU140" s="970"/>
      <c r="CV140" s="33"/>
      <c r="DC140" s="1026"/>
    </row>
    <row r="141" spans="1:107" ht="15.75" customHeight="1" thickBot="1">
      <c r="A141" s="22"/>
      <c r="B141" s="986"/>
      <c r="C141" s="955"/>
      <c r="D141" s="955"/>
      <c r="E141" s="955"/>
      <c r="F141" s="955"/>
      <c r="G141" s="955"/>
      <c r="H141" s="955"/>
      <c r="I141" s="955"/>
      <c r="J141" s="955"/>
      <c r="K141" s="955"/>
      <c r="L141" s="955"/>
      <c r="M141" s="955"/>
      <c r="N141" s="955"/>
      <c r="O141" s="955"/>
      <c r="P141" s="955"/>
      <c r="Q141" s="955"/>
      <c r="R141" s="955"/>
      <c r="S141" s="519" t="s">
        <v>88</v>
      </c>
      <c r="T141" s="520"/>
      <c r="U141" s="520"/>
      <c r="V141" s="520"/>
      <c r="W141" s="520"/>
      <c r="X141" s="520"/>
      <c r="Y141" s="520"/>
      <c r="Z141" s="520"/>
      <c r="AA141" s="520"/>
      <c r="AB141" s="521"/>
      <c r="AC141" s="468" t="s">
        <v>184</v>
      </c>
      <c r="AD141" s="468"/>
      <c r="AE141" s="468"/>
      <c r="AF141" s="468"/>
      <c r="AG141" s="469"/>
      <c r="AH141" s="469"/>
      <c r="AI141" s="469"/>
      <c r="AJ141" s="468" t="s">
        <v>186</v>
      </c>
      <c r="AK141" s="468"/>
      <c r="AL141" s="468"/>
      <c r="AM141" s="468"/>
      <c r="AN141" s="469"/>
      <c r="AO141" s="469"/>
      <c r="AP141" s="469"/>
      <c r="AQ141" s="479" t="s">
        <v>187</v>
      </c>
      <c r="AR141" s="469"/>
      <c r="AS141" s="469"/>
      <c r="AT141" s="469"/>
      <c r="AU141" s="469"/>
      <c r="AV141" s="469"/>
      <c r="AW141" s="480"/>
      <c r="AX141" s="468" t="s">
        <v>179</v>
      </c>
      <c r="AY141" s="468"/>
      <c r="AZ141" s="468"/>
      <c r="BA141" s="469"/>
      <c r="BB141" s="469"/>
      <c r="BC141" s="499"/>
      <c r="BD141" s="1"/>
      <c r="BE141" s="1"/>
      <c r="BF141" s="485"/>
      <c r="BG141" s="798"/>
      <c r="BH141" s="798"/>
      <c r="BI141" s="798"/>
      <c r="BJ141" s="798"/>
      <c r="BK141" s="798"/>
      <c r="BL141" s="798"/>
      <c r="BM141" s="798"/>
      <c r="BN141" s="798"/>
      <c r="BO141" s="798"/>
      <c r="BP141" s="798"/>
      <c r="BQ141" s="798"/>
      <c r="BR141" s="798"/>
      <c r="BS141" s="798"/>
      <c r="BT141" s="798"/>
      <c r="BU141" s="798"/>
      <c r="BV141" s="798"/>
      <c r="BW141" s="798"/>
      <c r="BX141" s="798"/>
      <c r="BY141" s="798"/>
      <c r="BZ141" s="798"/>
      <c r="CA141" s="798"/>
      <c r="CB141" s="798"/>
      <c r="CC141" s="798"/>
      <c r="CD141" s="798"/>
      <c r="CE141" s="798"/>
      <c r="CF141" s="798"/>
      <c r="CG141" s="798"/>
      <c r="CH141" s="798"/>
      <c r="CI141" s="798"/>
      <c r="CJ141" s="798"/>
      <c r="CK141" s="798"/>
      <c r="CL141" s="798"/>
      <c r="CM141" s="798"/>
      <c r="CN141" s="798"/>
      <c r="CO141" s="798"/>
      <c r="CP141" s="798"/>
      <c r="CQ141" s="798"/>
      <c r="CR141" s="798"/>
      <c r="CS141" s="798"/>
      <c r="CT141" s="798"/>
      <c r="CU141" s="970"/>
      <c r="CV141" s="33"/>
      <c r="CW141" s="34"/>
      <c r="DC141" s="1026"/>
    </row>
    <row r="142" spans="1:107" ht="15.75" customHeight="1" thickBot="1">
      <c r="A142" s="22"/>
      <c r="B142" s="783"/>
      <c r="C142" s="784"/>
      <c r="D142" s="784"/>
      <c r="E142" s="784"/>
      <c r="F142" s="784"/>
      <c r="G142" s="784"/>
      <c r="H142" s="784"/>
      <c r="I142" s="784"/>
      <c r="J142" s="784"/>
      <c r="K142" s="784"/>
      <c r="L142" s="784"/>
      <c r="M142" s="784"/>
      <c r="N142" s="784"/>
      <c r="O142" s="784"/>
      <c r="P142" s="784"/>
      <c r="Q142" s="784"/>
      <c r="R142" s="785"/>
      <c r="S142" s="522"/>
      <c r="T142" s="523"/>
      <c r="U142" s="523"/>
      <c r="V142" s="523"/>
      <c r="W142" s="523"/>
      <c r="X142" s="523"/>
      <c r="Y142" s="523"/>
      <c r="Z142" s="523"/>
      <c r="AA142" s="523"/>
      <c r="AB142" s="524"/>
      <c r="AC142" s="470"/>
      <c r="AD142" s="471"/>
      <c r="AE142" s="471"/>
      <c r="AF142" s="471"/>
      <c r="AG142" s="471"/>
      <c r="AH142" s="471"/>
      <c r="AI142" s="472"/>
      <c r="AJ142" s="470"/>
      <c r="AK142" s="471"/>
      <c r="AL142" s="471"/>
      <c r="AM142" s="471"/>
      <c r="AN142" s="471"/>
      <c r="AO142" s="471"/>
      <c r="AP142" s="472"/>
      <c r="AQ142" s="486"/>
      <c r="AR142" s="471"/>
      <c r="AS142" s="471"/>
      <c r="AT142" s="471"/>
      <c r="AU142" s="471"/>
      <c r="AV142" s="471"/>
      <c r="AW142" s="487"/>
      <c r="AX142" s="498"/>
      <c r="AY142" s="471"/>
      <c r="AZ142" s="471"/>
      <c r="BA142" s="471"/>
      <c r="BB142" s="492" t="s">
        <v>227</v>
      </c>
      <c r="BC142" s="493"/>
      <c r="BD142" s="1"/>
      <c r="BE142" s="1"/>
      <c r="BF142" s="36"/>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8"/>
      <c r="CV142" s="33"/>
      <c r="CW142" s="34"/>
      <c r="DC142" s="1026"/>
    </row>
    <row r="143" spans="1:107" ht="15.75" customHeight="1" thickBot="1">
      <c r="A143" s="22"/>
      <c r="B143" s="786"/>
      <c r="C143" s="787"/>
      <c r="D143" s="787"/>
      <c r="E143" s="787"/>
      <c r="F143" s="787"/>
      <c r="G143" s="787"/>
      <c r="H143" s="787"/>
      <c r="I143" s="787"/>
      <c r="J143" s="787"/>
      <c r="K143" s="787"/>
      <c r="L143" s="787"/>
      <c r="M143" s="787"/>
      <c r="N143" s="787"/>
      <c r="O143" s="787"/>
      <c r="P143" s="787"/>
      <c r="Q143" s="787"/>
      <c r="R143" s="788"/>
      <c r="S143" s="525"/>
      <c r="T143" s="523"/>
      <c r="U143" s="523"/>
      <c r="V143" s="523"/>
      <c r="W143" s="523"/>
      <c r="X143" s="523"/>
      <c r="Y143" s="523"/>
      <c r="Z143" s="523"/>
      <c r="AA143" s="523"/>
      <c r="AB143" s="524"/>
      <c r="AC143" s="473"/>
      <c r="AD143" s="474"/>
      <c r="AE143" s="474"/>
      <c r="AF143" s="474"/>
      <c r="AG143" s="474"/>
      <c r="AH143" s="474"/>
      <c r="AI143" s="475"/>
      <c r="AJ143" s="473"/>
      <c r="AK143" s="474"/>
      <c r="AL143" s="474"/>
      <c r="AM143" s="474"/>
      <c r="AN143" s="474"/>
      <c r="AO143" s="474"/>
      <c r="AP143" s="475"/>
      <c r="AQ143" s="488"/>
      <c r="AR143" s="474"/>
      <c r="AS143" s="474"/>
      <c r="AT143" s="474"/>
      <c r="AU143" s="474"/>
      <c r="AV143" s="474"/>
      <c r="AW143" s="489"/>
      <c r="AX143" s="473"/>
      <c r="AY143" s="474"/>
      <c r="AZ143" s="474"/>
      <c r="BA143" s="474"/>
      <c r="BB143" s="494"/>
      <c r="BC143" s="495"/>
      <c r="BD143" s="1"/>
      <c r="BE143" s="1"/>
      <c r="BF143" s="484" t="str">
        <f>"CHANNEL ENERGY ("&amp;IF(Turning_Level&gt;0,1+ROUNDDOWN((Turning_Level-1)/2,0)&amp;"d6, 30' burst, Will DC "&amp;10+ROUNDDOWN(Turning_Level/2,0)+Cha_Mod_Current+IF(BY146="yes",2,0)&amp;")","Not Available to this character)")</f>
        <v>CHANNEL ENERGY (Not Available to this character)</v>
      </c>
      <c r="BG143" s="381"/>
      <c r="BH143" s="381"/>
      <c r="BI143" s="381"/>
      <c r="BJ143" s="381"/>
      <c r="BK143" s="381"/>
      <c r="BL143" s="381"/>
      <c r="BM143" s="381"/>
      <c r="BN143" s="381"/>
      <c r="BO143" s="381"/>
      <c r="BP143" s="381"/>
      <c r="BQ143" s="381"/>
      <c r="BR143" s="381"/>
      <c r="BS143" s="381"/>
      <c r="BT143" s="381"/>
      <c r="BU143" s="381"/>
      <c r="BV143" s="381"/>
      <c r="BW143" s="381"/>
      <c r="BX143" s="381"/>
      <c r="BY143" s="381"/>
      <c r="BZ143" s="381"/>
      <c r="CA143" s="381"/>
      <c r="CB143" s="381"/>
      <c r="CC143" s="381"/>
      <c r="CD143" s="381"/>
      <c r="CE143" s="381"/>
      <c r="CF143" s="381"/>
      <c r="CG143" s="381"/>
      <c r="CH143" s="381"/>
      <c r="CI143" s="381"/>
      <c r="CJ143" s="381"/>
      <c r="CK143" s="381"/>
      <c r="CL143" s="381"/>
      <c r="CM143" s="381"/>
      <c r="CN143" s="381"/>
      <c r="CO143" s="381"/>
      <c r="CP143" s="509" t="s">
        <v>15</v>
      </c>
      <c r="CQ143" s="510"/>
      <c r="CR143" s="510"/>
      <c r="CS143" s="510"/>
      <c r="CT143" s="510"/>
      <c r="CU143" s="511"/>
      <c r="CV143" s="33"/>
      <c r="CW143" s="34"/>
      <c r="DC143" s="1026"/>
    </row>
    <row r="144" spans="1:100" ht="15.75" customHeight="1" thickBot="1">
      <c r="A144" s="22"/>
      <c r="B144" s="789"/>
      <c r="C144" s="790"/>
      <c r="D144" s="790"/>
      <c r="E144" s="790"/>
      <c r="F144" s="790"/>
      <c r="G144" s="790"/>
      <c r="H144" s="790"/>
      <c r="I144" s="790"/>
      <c r="J144" s="790"/>
      <c r="K144" s="790"/>
      <c r="L144" s="790"/>
      <c r="M144" s="790"/>
      <c r="N144" s="790"/>
      <c r="O144" s="790"/>
      <c r="P144" s="790"/>
      <c r="Q144" s="790"/>
      <c r="R144" s="791"/>
      <c r="S144" s="526"/>
      <c r="T144" s="527"/>
      <c r="U144" s="527"/>
      <c r="V144" s="527"/>
      <c r="W144" s="527"/>
      <c r="X144" s="527"/>
      <c r="Y144" s="527"/>
      <c r="Z144" s="527"/>
      <c r="AA144" s="527"/>
      <c r="AB144" s="528"/>
      <c r="AC144" s="476"/>
      <c r="AD144" s="477"/>
      <c r="AE144" s="477"/>
      <c r="AF144" s="477"/>
      <c r="AG144" s="477"/>
      <c r="AH144" s="477"/>
      <c r="AI144" s="478"/>
      <c r="AJ144" s="476"/>
      <c r="AK144" s="477"/>
      <c r="AL144" s="477"/>
      <c r="AM144" s="477"/>
      <c r="AN144" s="477"/>
      <c r="AO144" s="477"/>
      <c r="AP144" s="478"/>
      <c r="AQ144" s="490"/>
      <c r="AR144" s="477"/>
      <c r="AS144" s="477"/>
      <c r="AT144" s="477"/>
      <c r="AU144" s="477"/>
      <c r="AV144" s="477"/>
      <c r="AW144" s="491"/>
      <c r="AX144" s="476"/>
      <c r="AY144" s="477"/>
      <c r="AZ144" s="477"/>
      <c r="BA144" s="477"/>
      <c r="BB144" s="496"/>
      <c r="BC144" s="497"/>
      <c r="BD144" s="1"/>
      <c r="BE144" s="1"/>
      <c r="BF144" s="452"/>
      <c r="BG144" s="453"/>
      <c r="BH144" s="453"/>
      <c r="BI144" s="453"/>
      <c r="BJ144" s="453"/>
      <c r="BK144" s="453"/>
      <c r="BL144" s="453"/>
      <c r="BM144" s="453"/>
      <c r="BN144" s="453"/>
      <c r="BO144" s="453"/>
      <c r="BP144" s="453"/>
      <c r="BQ144" s="453"/>
      <c r="BR144" s="453"/>
      <c r="BS144" s="453"/>
      <c r="BT144" s="453"/>
      <c r="BU144" s="453"/>
      <c r="BV144" s="453"/>
      <c r="BW144" s="453"/>
      <c r="BX144" s="453"/>
      <c r="BY144" s="453"/>
      <c r="BZ144" s="453"/>
      <c r="CA144" s="453"/>
      <c r="CB144" s="453"/>
      <c r="CC144" s="453"/>
      <c r="CD144" s="453"/>
      <c r="CE144" s="453"/>
      <c r="CF144" s="453"/>
      <c r="CG144" s="453"/>
      <c r="CH144" s="453"/>
      <c r="CI144" s="453"/>
      <c r="CJ144" s="453"/>
      <c r="CK144" s="453"/>
      <c r="CL144" s="453"/>
      <c r="CM144" s="453"/>
      <c r="CN144" s="453"/>
      <c r="CO144" s="453"/>
      <c r="CP144" s="512"/>
      <c r="CQ144" s="512"/>
      <c r="CR144" s="512"/>
      <c r="CS144" s="512"/>
      <c r="CT144" s="512"/>
      <c r="CU144" s="513"/>
      <c r="CV144" s="33"/>
    </row>
    <row r="145" spans="1:100" ht="15.75" customHeight="1" thickBot="1">
      <c r="A145" s="22"/>
      <c r="B145" s="519" t="s">
        <v>181</v>
      </c>
      <c r="C145" s="468"/>
      <c r="D145" s="468"/>
      <c r="E145" s="468"/>
      <c r="F145" s="468"/>
      <c r="G145" s="468"/>
      <c r="H145" s="468"/>
      <c r="I145" s="468"/>
      <c r="J145" s="468"/>
      <c r="K145" s="468"/>
      <c r="L145" s="468"/>
      <c r="M145" s="468"/>
      <c r="N145" s="468"/>
      <c r="O145" s="468"/>
      <c r="P145" s="468"/>
      <c r="Q145" s="468"/>
      <c r="R145" s="468"/>
      <c r="S145" s="468"/>
      <c r="T145" s="468"/>
      <c r="U145" s="468"/>
      <c r="V145" s="468"/>
      <c r="W145" s="468"/>
      <c r="X145" s="468"/>
      <c r="Y145" s="468"/>
      <c r="Z145" s="468"/>
      <c r="AA145" s="468"/>
      <c r="AB145" s="468"/>
      <c r="AC145" s="468"/>
      <c r="AD145" s="468"/>
      <c r="AE145" s="468"/>
      <c r="AF145" s="468"/>
      <c r="AG145" s="468"/>
      <c r="AH145" s="468"/>
      <c r="AI145" s="468"/>
      <c r="AJ145" s="468"/>
      <c r="AK145" s="468"/>
      <c r="AL145" s="468"/>
      <c r="AM145" s="468"/>
      <c r="AN145" s="468"/>
      <c r="AO145" s="468"/>
      <c r="AP145" s="468"/>
      <c r="AQ145" s="468"/>
      <c r="AR145" s="468"/>
      <c r="AS145" s="468"/>
      <c r="AT145" s="468"/>
      <c r="AU145" s="468"/>
      <c r="AV145" s="468"/>
      <c r="AW145" s="468"/>
      <c r="AX145" s="468"/>
      <c r="AY145" s="468"/>
      <c r="AZ145" s="468"/>
      <c r="BA145" s="468"/>
      <c r="BB145" s="468"/>
      <c r="BC145" s="1007"/>
      <c r="BD145" s="1"/>
      <c r="BE145" s="1"/>
      <c r="BF145" s="238"/>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c r="CB145" s="255"/>
      <c r="CC145" s="255"/>
      <c r="CD145" s="255"/>
      <c r="CE145" s="255"/>
      <c r="CF145" s="255"/>
      <c r="CG145" s="255"/>
      <c r="CH145" s="255"/>
      <c r="CI145" s="255"/>
      <c r="CJ145" s="255"/>
      <c r="CK145" s="255"/>
      <c r="CL145" s="255"/>
      <c r="CM145" s="255"/>
      <c r="CN145" s="255"/>
      <c r="CO145" s="255"/>
      <c r="CP145" s="255"/>
      <c r="CQ145" s="255"/>
      <c r="CR145" s="255"/>
      <c r="CS145" s="255"/>
      <c r="CT145" s="255"/>
      <c r="CU145" s="239"/>
      <c r="CV145" s="33"/>
    </row>
    <row r="146" spans="1:101" ht="15.75" customHeight="1" thickBot="1">
      <c r="A146" s="22"/>
      <c r="B146" s="514"/>
      <c r="C146" s="514"/>
      <c r="D146" s="514"/>
      <c r="E146" s="514"/>
      <c r="F146" s="514"/>
      <c r="G146" s="514"/>
      <c r="H146" s="514"/>
      <c r="I146" s="514"/>
      <c r="J146" s="514"/>
      <c r="K146" s="514"/>
      <c r="L146" s="514"/>
      <c r="M146" s="514"/>
      <c r="N146" s="514"/>
      <c r="O146" s="514"/>
      <c r="P146" s="514"/>
      <c r="Q146" s="514"/>
      <c r="R146" s="514"/>
      <c r="S146" s="514"/>
      <c r="T146" s="514"/>
      <c r="U146" s="514"/>
      <c r="V146" s="514"/>
      <c r="W146" s="514"/>
      <c r="X146" s="514"/>
      <c r="Y146" s="514"/>
      <c r="Z146" s="514"/>
      <c r="AA146" s="514"/>
      <c r="AB146" s="514"/>
      <c r="AC146" s="514"/>
      <c r="AD146" s="514"/>
      <c r="AE146" s="514"/>
      <c r="AF146" s="514"/>
      <c r="AG146" s="514"/>
      <c r="AH146" s="514"/>
      <c r="AI146" s="514"/>
      <c r="AJ146" s="514"/>
      <c r="AK146" s="514"/>
      <c r="AL146" s="514"/>
      <c r="AM146" s="514"/>
      <c r="AN146" s="514"/>
      <c r="AO146" s="514"/>
      <c r="AP146" s="514"/>
      <c r="AQ146" s="514"/>
      <c r="AR146" s="514"/>
      <c r="AS146" s="514"/>
      <c r="AT146" s="514"/>
      <c r="AU146" s="514"/>
      <c r="AV146" s="514"/>
      <c r="AW146" s="514"/>
      <c r="AX146" s="514"/>
      <c r="AY146" s="514"/>
      <c r="AZ146" s="514"/>
      <c r="BA146" s="514"/>
      <c r="BB146" s="514"/>
      <c r="BC146" s="514"/>
      <c r="BD146" s="1"/>
      <c r="BE146" s="1"/>
      <c r="BF146" s="996" t="s">
        <v>283</v>
      </c>
      <c r="BG146" s="997"/>
      <c r="BH146" s="997"/>
      <c r="BI146" s="997"/>
      <c r="BJ146" s="997"/>
      <c r="BK146" s="997"/>
      <c r="BL146" s="997"/>
      <c r="BN146" s="994">
        <v>0</v>
      </c>
      <c r="BO146" s="994"/>
      <c r="BQ146" s="508" t="s">
        <v>572</v>
      </c>
      <c r="BR146" s="444"/>
      <c r="BS146" s="444"/>
      <c r="BT146" s="444"/>
      <c r="BU146" s="444"/>
      <c r="BV146" s="444"/>
      <c r="BW146" s="444"/>
      <c r="BX146" s="507"/>
      <c r="BY146" s="500" t="s">
        <v>53</v>
      </c>
      <c r="BZ146" s="501"/>
      <c r="CA146" s="505" t="s">
        <v>573</v>
      </c>
      <c r="CB146" s="444"/>
      <c r="CC146" s="444"/>
      <c r="CD146" s="444"/>
      <c r="CE146" s="444"/>
      <c r="CF146" s="507"/>
      <c r="CG146" s="500" t="s">
        <v>53</v>
      </c>
      <c r="CH146" s="501"/>
      <c r="CI146" s="505" t="s">
        <v>223</v>
      </c>
      <c r="CJ146" s="444"/>
      <c r="CK146" s="444"/>
      <c r="CL146" s="444"/>
      <c r="CM146" s="445"/>
      <c r="CN146" s="1005">
        <f>IF(Turning_Level&gt;0,Cha_Mod_Current+IF(ISNUMBER(FIND("Paladin",Class)),1,3)+(IF(Extra_Turning="Yes",2,0)),"")</f>
      </c>
      <c r="CO146" s="1005"/>
      <c r="CP146" s="504" t="s">
        <v>224</v>
      </c>
      <c r="CQ146" s="444"/>
      <c r="CR146" s="445"/>
      <c r="CS146" s="995"/>
      <c r="CT146" s="995"/>
      <c r="CU146" s="102"/>
      <c r="CV146" s="33"/>
      <c r="CW146" s="34"/>
    </row>
    <row r="147" spans="1:101" ht="15.75" customHeight="1" thickBot="1">
      <c r="A147" s="22"/>
      <c r="B147" s="514"/>
      <c r="C147" s="514"/>
      <c r="D147" s="514"/>
      <c r="E147" s="514"/>
      <c r="F147" s="514"/>
      <c r="G147" s="514"/>
      <c r="H147" s="514"/>
      <c r="I147" s="514"/>
      <c r="J147" s="514"/>
      <c r="K147" s="514"/>
      <c r="L147" s="514"/>
      <c r="M147" s="514"/>
      <c r="N147" s="514"/>
      <c r="O147" s="514"/>
      <c r="P147" s="514"/>
      <c r="Q147" s="514"/>
      <c r="R147" s="514"/>
      <c r="S147" s="514"/>
      <c r="T147" s="514"/>
      <c r="U147" s="514"/>
      <c r="V147" s="514"/>
      <c r="W147" s="514"/>
      <c r="X147" s="514"/>
      <c r="Y147" s="514"/>
      <c r="Z147" s="514"/>
      <c r="AA147" s="514"/>
      <c r="AB147" s="514"/>
      <c r="AC147" s="514"/>
      <c r="AD147" s="514"/>
      <c r="AE147" s="514"/>
      <c r="AF147" s="514"/>
      <c r="AG147" s="514"/>
      <c r="AH147" s="514"/>
      <c r="AI147" s="514"/>
      <c r="AJ147" s="514"/>
      <c r="AK147" s="514"/>
      <c r="AL147" s="514"/>
      <c r="AM147" s="514"/>
      <c r="AN147" s="514"/>
      <c r="AO147" s="514"/>
      <c r="AP147" s="514"/>
      <c r="AQ147" s="514"/>
      <c r="AR147" s="514"/>
      <c r="AS147" s="514"/>
      <c r="AT147" s="514"/>
      <c r="AU147" s="514"/>
      <c r="AV147" s="514"/>
      <c r="AW147" s="514"/>
      <c r="AX147" s="514"/>
      <c r="AY147" s="514"/>
      <c r="AZ147" s="514"/>
      <c r="BA147" s="514"/>
      <c r="BB147" s="514"/>
      <c r="BC147" s="514"/>
      <c r="BD147" s="1"/>
      <c r="BE147" s="1"/>
      <c r="BF147" s="707"/>
      <c r="BG147" s="997"/>
      <c r="BH147" s="997"/>
      <c r="BI147" s="997"/>
      <c r="BJ147" s="997"/>
      <c r="BK147" s="997"/>
      <c r="BL147" s="997"/>
      <c r="BN147" s="994"/>
      <c r="BO147" s="994"/>
      <c r="BQ147" s="444"/>
      <c r="BR147" s="444"/>
      <c r="BS147" s="444"/>
      <c r="BT147" s="444"/>
      <c r="BU147" s="444"/>
      <c r="BV147" s="444"/>
      <c r="BW147" s="444"/>
      <c r="BX147" s="507"/>
      <c r="BY147" s="502"/>
      <c r="BZ147" s="503"/>
      <c r="CA147" s="506"/>
      <c r="CB147" s="444"/>
      <c r="CC147" s="444"/>
      <c r="CD147" s="444"/>
      <c r="CE147" s="444"/>
      <c r="CF147" s="507"/>
      <c r="CG147" s="502"/>
      <c r="CH147" s="503"/>
      <c r="CI147" s="506"/>
      <c r="CJ147" s="444"/>
      <c r="CK147" s="444"/>
      <c r="CL147" s="444"/>
      <c r="CM147" s="445"/>
      <c r="CN147" s="1005"/>
      <c r="CO147" s="1005"/>
      <c r="CP147" s="443"/>
      <c r="CQ147" s="444"/>
      <c r="CR147" s="445"/>
      <c r="CS147" s="995"/>
      <c r="CT147" s="995"/>
      <c r="CU147" s="102"/>
      <c r="CV147" s="33"/>
      <c r="CW147" s="34"/>
    </row>
    <row r="148" spans="1:101" ht="15.75" customHeight="1" thickBot="1">
      <c r="A148" s="22"/>
      <c r="B148" s="514"/>
      <c r="C148" s="514"/>
      <c r="D148" s="514"/>
      <c r="E148" s="514"/>
      <c r="F148" s="514"/>
      <c r="G148" s="514"/>
      <c r="H148" s="514"/>
      <c r="I148" s="514"/>
      <c r="J148" s="514"/>
      <c r="K148" s="514"/>
      <c r="L148" s="514"/>
      <c r="M148" s="514"/>
      <c r="N148" s="514"/>
      <c r="O148" s="514"/>
      <c r="P148" s="514"/>
      <c r="Q148" s="514"/>
      <c r="R148" s="514"/>
      <c r="S148" s="514"/>
      <c r="T148" s="514"/>
      <c r="U148" s="514"/>
      <c r="V148" s="514"/>
      <c r="W148" s="514"/>
      <c r="X148" s="514"/>
      <c r="Y148" s="514"/>
      <c r="Z148" s="514"/>
      <c r="AA148" s="514"/>
      <c r="AB148" s="514"/>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14"/>
      <c r="AY148" s="514"/>
      <c r="AZ148" s="514"/>
      <c r="BA148" s="514"/>
      <c r="BB148" s="514"/>
      <c r="BC148" s="514"/>
      <c r="BD148" s="1"/>
      <c r="BE148" s="1"/>
      <c r="BF148" s="36"/>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8"/>
      <c r="CV148" s="33"/>
      <c r="CW148" s="34"/>
    </row>
    <row r="149" spans="1:100" ht="15.75" customHeight="1" thickBot="1">
      <c r="A149" s="39"/>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40"/>
      <c r="AH149" s="40"/>
      <c r="AI149" s="40"/>
      <c r="AJ149" s="40"/>
      <c r="AK149" s="40"/>
      <c r="AL149" s="40"/>
      <c r="AM149" s="40"/>
      <c r="AN149" s="40"/>
      <c r="AO149" s="40"/>
      <c r="AP149" s="40"/>
      <c r="AQ149" s="40"/>
      <c r="AR149" s="15"/>
      <c r="AS149" s="40"/>
      <c r="AT149" s="40"/>
      <c r="AU149" s="40"/>
      <c r="AV149" s="40"/>
      <c r="AW149" s="40"/>
      <c r="AX149" s="15"/>
      <c r="AY149" s="40"/>
      <c r="AZ149" s="40"/>
      <c r="BA149" s="40"/>
      <c r="BB149" s="40"/>
      <c r="BC149" s="40"/>
      <c r="BD149" s="15"/>
      <c r="BE149" s="15"/>
      <c r="BF149" s="15"/>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41"/>
    </row>
    <row r="150" ht="12.75"/>
    <row r="151" ht="15.75" customHeight="1" hidden="1"/>
    <row r="152" ht="15.75" customHeight="1" hidden="1"/>
    <row r="153" ht="15.75" customHeight="1" hidden="1"/>
    <row r="154" ht="15.75" customHeight="1" hidden="1"/>
    <row r="155" ht="15.75" customHeight="1" hidden="1"/>
    <row r="156" ht="15.75" customHeight="1" hidden="1"/>
    <row r="157" ht="15.75" customHeight="1" hidden="1"/>
    <row r="158" ht="15.75" customHeight="1" hidden="1"/>
    <row r="159" ht="15.75" customHeight="1" hidden="1"/>
    <row r="160" ht="15.75" customHeight="1" hidden="1"/>
    <row r="161" ht="15.75" customHeight="1" hidden="1"/>
    <row r="162" ht="15.75" customHeight="1" hidden="1"/>
    <row r="163" ht="15.75" customHeight="1" hidden="1"/>
    <row r="164" ht="15.75" customHeight="1" hidden="1"/>
    <row r="165" ht="15.75" customHeight="1" hidden="1"/>
    <row r="166" ht="15.75" customHeight="1" hidden="1"/>
    <row r="167" ht="15.75" customHeight="1" hidden="1"/>
    <row r="168" ht="15.75" customHeight="1" hidden="1"/>
    <row r="169" ht="15.75" customHeight="1" hidden="1"/>
    <row r="170" ht="15.75" customHeight="1" hidden="1"/>
    <row r="171" ht="15.75" customHeight="1" hidden="1"/>
    <row r="172" ht="15.75" customHeight="1" hidden="1"/>
    <row r="173" ht="15.75" customHeight="1" hidden="1"/>
    <row r="174" ht="15.75" customHeight="1" hidden="1"/>
    <row r="175" ht="15.75" customHeight="1" hidden="1"/>
    <row r="176" ht="15.75" customHeight="1" hidden="1"/>
    <row r="177" ht="15.75" customHeight="1" hidden="1"/>
    <row r="178" ht="15.75" customHeight="1" hidden="1"/>
    <row r="179" ht="15.75" customHeight="1" hidden="1"/>
    <row r="180" ht="15.75" customHeight="1" hidden="1"/>
    <row r="181" ht="15.75" customHeight="1" hidden="1"/>
    <row r="182" ht="15.75" customHeight="1" hidden="1"/>
    <row r="183" ht="15.75" customHeight="1" hidden="1"/>
    <row r="184" ht="15.75" customHeight="1" hidden="1"/>
    <row r="185" ht="15.75" customHeight="1" hidden="1"/>
    <row r="186" ht="15.75" customHeight="1" hidden="1"/>
    <row r="187" ht="15.75" customHeight="1" hidden="1"/>
    <row r="188" ht="15.75" customHeight="1" hidden="1"/>
    <row r="189" ht="15.75" customHeight="1" hidden="1"/>
    <row r="190" ht="15.75" customHeight="1" hidden="1"/>
    <row r="191" ht="15.75" customHeight="1" hidden="1"/>
    <row r="192" ht="15.75" customHeight="1" hidden="1"/>
    <row r="193" ht="15.75" customHeight="1" hidden="1"/>
    <row r="194" ht="15.75" customHeight="1" hidden="1"/>
    <row r="195" ht="15.75" customHeight="1" hidden="1"/>
    <row r="196" ht="15.75" customHeight="1" hidden="1"/>
    <row r="197" ht="15.75" customHeight="1" hidden="1"/>
    <row r="198" ht="15.75" customHeight="1" hidden="1"/>
    <row r="199" ht="15.75" customHeight="1" hidden="1"/>
    <row r="200" ht="15.75" customHeight="1" hidden="1"/>
    <row r="201" ht="15.75" customHeight="1" hidden="1"/>
    <row r="202" ht="15.75" customHeight="1" hidden="1"/>
    <row r="203" ht="15.75" customHeight="1" hidden="1"/>
    <row r="204" ht="15.75" customHeight="1" hidden="1"/>
    <row r="205" ht="15.75" customHeight="1" hidden="1"/>
    <row r="206" ht="15.75" customHeight="1" hidden="1"/>
    <row r="207" ht="15.75" customHeight="1" hidden="1"/>
    <row r="208" ht="15.75" customHeight="1" hidden="1"/>
    <row r="209" ht="15.75" customHeight="1" hidden="1"/>
    <row r="210" ht="15.75" customHeight="1" hidden="1"/>
    <row r="211" ht="15.75" customHeight="1" hidden="1"/>
    <row r="212" ht="15.75" customHeight="1" hidden="1"/>
    <row r="213" ht="15.75" customHeight="1" hidden="1"/>
    <row r="214" ht="15.75" customHeight="1" hidden="1"/>
    <row r="215" ht="15.75" customHeight="1" hidden="1"/>
    <row r="216" ht="15.75" customHeight="1" hidden="1"/>
    <row r="217" ht="15.75" customHeight="1" hidden="1"/>
    <row r="218" ht="15.75" customHeight="1" hidden="1"/>
    <row r="219" ht="15.75" customHeight="1" hidden="1"/>
    <row r="220" ht="15.75" customHeight="1" hidden="1"/>
    <row r="221" ht="15.75" customHeight="1" hidden="1"/>
    <row r="222" ht="15.75" customHeight="1" hidden="1"/>
    <row r="223" ht="15.75" customHeight="1" hidden="1"/>
    <row r="224" ht="15.75" customHeight="1" hidden="1"/>
    <row r="225" ht="15.75" customHeight="1" hidden="1"/>
    <row r="226" ht="15.75" customHeight="1" hidden="1"/>
    <row r="227" spans="101:108" ht="15.75" customHeight="1" hidden="1">
      <c r="CW227" s="21"/>
      <c r="CZ227" s="21"/>
      <c r="DA227" s="21"/>
      <c r="DB227" s="21"/>
      <c r="DC227" s="21"/>
      <c r="DD227" s="21"/>
    </row>
    <row r="228" spans="101:108" ht="15.75" customHeight="1" hidden="1">
      <c r="CW228" s="21"/>
      <c r="CZ228" s="21"/>
      <c r="DA228" s="21"/>
      <c r="DB228" s="21"/>
      <c r="DC228" s="21"/>
      <c r="DD228" s="21"/>
    </row>
    <row r="229" spans="101:108" ht="15.75" customHeight="1" hidden="1">
      <c r="CW229" s="21"/>
      <c r="CZ229" s="21"/>
      <c r="DA229" s="21"/>
      <c r="DB229" s="21"/>
      <c r="DC229" s="21"/>
      <c r="DD229" s="21"/>
    </row>
    <row r="230" spans="101:108" ht="15.75" customHeight="1" hidden="1">
      <c r="CW230" s="21"/>
      <c r="CZ230" s="21"/>
      <c r="DA230" s="21"/>
      <c r="DB230" s="21"/>
      <c r="DC230" s="21"/>
      <c r="DD230" s="21"/>
    </row>
    <row r="231" spans="101:108" ht="15.75" customHeight="1" hidden="1">
      <c r="CW231" s="21"/>
      <c r="CZ231" s="21"/>
      <c r="DA231" s="21"/>
      <c r="DB231" s="21"/>
      <c r="DC231" s="21"/>
      <c r="DD231" s="21"/>
    </row>
    <row r="232" spans="101:108" ht="15.75" customHeight="1" hidden="1">
      <c r="CW232" s="21"/>
      <c r="CZ232" s="21"/>
      <c r="DA232" s="21"/>
      <c r="DB232" s="21"/>
      <c r="DC232" s="21"/>
      <c r="DD232" s="21"/>
    </row>
    <row r="233" spans="101:108" ht="15.75" customHeight="1" hidden="1">
      <c r="CW233" s="21"/>
      <c r="CZ233" s="21"/>
      <c r="DA233" s="21"/>
      <c r="DB233" s="21"/>
      <c r="DC233" s="21"/>
      <c r="DD233" s="21"/>
    </row>
    <row r="234" spans="101:108" ht="15.75" customHeight="1" hidden="1">
      <c r="CW234" s="21"/>
      <c r="CZ234" s="21"/>
      <c r="DA234" s="21"/>
      <c r="DB234" s="21"/>
      <c r="DC234" s="21"/>
      <c r="DD234" s="21"/>
    </row>
    <row r="235" spans="101:108" ht="15.75" customHeight="1" hidden="1">
      <c r="CW235" s="21"/>
      <c r="CZ235" s="21"/>
      <c r="DA235" s="21"/>
      <c r="DB235" s="21"/>
      <c r="DC235" s="21"/>
      <c r="DD235" s="21"/>
    </row>
    <row r="236" spans="101:108" ht="15.75" customHeight="1" hidden="1">
      <c r="CW236" s="21"/>
      <c r="CZ236" s="21"/>
      <c r="DA236" s="21"/>
      <c r="DB236" s="21"/>
      <c r="DC236" s="21"/>
      <c r="DD236" s="21"/>
    </row>
    <row r="237" spans="101:108" ht="15.75" customHeight="1" hidden="1">
      <c r="CW237" s="21"/>
      <c r="CZ237" s="21"/>
      <c r="DA237" s="21"/>
      <c r="DB237" s="21"/>
      <c r="DC237" s="21"/>
      <c r="DD237" s="21"/>
    </row>
    <row r="238" spans="101:108" ht="15.75" customHeight="1" hidden="1">
      <c r="CW238" s="21"/>
      <c r="CZ238" s="21"/>
      <c r="DA238" s="21"/>
      <c r="DB238" s="21"/>
      <c r="DC238" s="21"/>
      <c r="DD238" s="21"/>
    </row>
    <row r="239" spans="101:108" ht="15.75" customHeight="1" hidden="1">
      <c r="CW239" s="21"/>
      <c r="CZ239" s="21"/>
      <c r="DA239" s="21"/>
      <c r="DB239" s="21"/>
      <c r="DC239" s="21"/>
      <c r="DD239" s="21"/>
    </row>
    <row r="240" spans="101:108" ht="15.75" customHeight="1" hidden="1">
      <c r="CW240" s="21"/>
      <c r="CZ240" s="21"/>
      <c r="DA240" s="21"/>
      <c r="DB240" s="21"/>
      <c r="DC240" s="21"/>
      <c r="DD240" s="21"/>
    </row>
    <row r="241" spans="101:108" ht="15.75" customHeight="1" hidden="1">
      <c r="CW241" s="21"/>
      <c r="CZ241" s="21"/>
      <c r="DA241" s="21"/>
      <c r="DB241" s="21"/>
      <c r="DC241" s="21"/>
      <c r="DD241" s="21"/>
    </row>
    <row r="242" spans="101:108" ht="15.75" customHeight="1" hidden="1">
      <c r="CW242" s="21"/>
      <c r="CZ242" s="21"/>
      <c r="DA242" s="21"/>
      <c r="DB242" s="21"/>
      <c r="DC242" s="21"/>
      <c r="DD242" s="21"/>
    </row>
  </sheetData>
  <sheetProtection sheet="1" objects="1" scenarios="1" formatCells="0" selectLockedCells="1"/>
  <mergeCells count="1100">
    <mergeCell ref="AZ12:BG13"/>
    <mergeCell ref="Y7:AH7"/>
    <mergeCell ref="Y5:AH6"/>
    <mergeCell ref="Z8:Z9"/>
    <mergeCell ref="AB8:AE9"/>
    <mergeCell ref="AF8:AG9"/>
    <mergeCell ref="CC14:CH16"/>
    <mergeCell ref="BX38:CB39"/>
    <mergeCell ref="CS14:CT16"/>
    <mergeCell ref="CE18:CH20"/>
    <mergeCell ref="AL40:AL42"/>
    <mergeCell ref="AG44:AG46"/>
    <mergeCell ref="AR45:BC46"/>
    <mergeCell ref="AM44:AP46"/>
    <mergeCell ref="AL44:AL46"/>
    <mergeCell ref="AG48:AG50"/>
    <mergeCell ref="CY4:CY6"/>
    <mergeCell ref="B4:AE4"/>
    <mergeCell ref="U8:V9"/>
    <mergeCell ref="W8:W9"/>
    <mergeCell ref="X8:Y9"/>
    <mergeCell ref="X26:AA28"/>
    <mergeCell ref="AD24:AI25"/>
    <mergeCell ref="CB44:CB45"/>
    <mergeCell ref="BF42:BG43"/>
    <mergeCell ref="AB48:AB50"/>
    <mergeCell ref="N44:Q46"/>
    <mergeCell ref="R44:R46"/>
    <mergeCell ref="S44:V46"/>
    <mergeCell ref="BX42:CA43"/>
    <mergeCell ref="I30:L32"/>
    <mergeCell ref="AW18:AW20"/>
    <mergeCell ref="AX18:AZ20"/>
    <mergeCell ref="BB18:BD20"/>
    <mergeCell ref="BF18:BH20"/>
    <mergeCell ref="X38:AA39"/>
    <mergeCell ref="AZ35:BC36"/>
    <mergeCell ref="I34:L36"/>
    <mergeCell ref="N34:Q36"/>
    <mergeCell ref="X18:AA20"/>
    <mergeCell ref="AD20:AI20"/>
    <mergeCell ref="CC54:CE55"/>
    <mergeCell ref="CB54:CB55"/>
    <mergeCell ref="BX36:CL37"/>
    <mergeCell ref="AM38:AP39"/>
    <mergeCell ref="AR39:BC39"/>
    <mergeCell ref="BA23:BC23"/>
    <mergeCell ref="AD34:AN34"/>
    <mergeCell ref="CC38:CE39"/>
    <mergeCell ref="B7:W7"/>
    <mergeCell ref="AB10:AG10"/>
    <mergeCell ref="AH40:AK42"/>
    <mergeCell ref="AK12:AN13"/>
    <mergeCell ref="AD12:AG12"/>
    <mergeCell ref="X30:AA32"/>
    <mergeCell ref="AD32:AN33"/>
    <mergeCell ref="AH12:AI12"/>
    <mergeCell ref="AH13:AI13"/>
    <mergeCell ref="AD23:AK23"/>
    <mergeCell ref="BH56:BW57"/>
    <mergeCell ref="BF56:BG57"/>
    <mergeCell ref="BF52:BG53"/>
    <mergeCell ref="BH62:BW63"/>
    <mergeCell ref="AR47:BC47"/>
    <mergeCell ref="BH52:BW53"/>
    <mergeCell ref="AR43:BC43"/>
    <mergeCell ref="AR44:BC44"/>
    <mergeCell ref="AR49:BC50"/>
    <mergeCell ref="BH50:BW51"/>
    <mergeCell ref="BF50:BG51"/>
    <mergeCell ref="BX80:CA81"/>
    <mergeCell ref="BX54:CA55"/>
    <mergeCell ref="BX50:CA51"/>
    <mergeCell ref="AP35:AS36"/>
    <mergeCell ref="BH42:BW43"/>
    <mergeCell ref="AR40:BC40"/>
    <mergeCell ref="BH80:BW81"/>
    <mergeCell ref="BX48:CA49"/>
    <mergeCell ref="BX46:CA47"/>
    <mergeCell ref="AR48:BC48"/>
    <mergeCell ref="CY28:CY29"/>
    <mergeCell ref="CF64:CF65"/>
    <mergeCell ref="CK100:CM101"/>
    <mergeCell ref="CK98:CM99"/>
    <mergeCell ref="CR92:CR93"/>
    <mergeCell ref="CS92:CU93"/>
    <mergeCell ref="CN92:CN93"/>
    <mergeCell ref="CG64:CI65"/>
    <mergeCell ref="CJ66:CJ67"/>
    <mergeCell ref="CS70:CU71"/>
    <mergeCell ref="CX14:CY15"/>
    <mergeCell ref="CX19:CY20"/>
    <mergeCell ref="CX22:CY23"/>
    <mergeCell ref="CX26:CY27"/>
    <mergeCell ref="CB64:CB65"/>
    <mergeCell ref="CS64:CU65"/>
    <mergeCell ref="CR64:CR65"/>
    <mergeCell ref="CB50:CB51"/>
    <mergeCell ref="CJ64:CJ65"/>
    <mergeCell ref="CB66:CB67"/>
    <mergeCell ref="CC66:CE67"/>
    <mergeCell ref="CF66:CF67"/>
    <mergeCell ref="CS94:CU95"/>
    <mergeCell ref="CO94:CQ95"/>
    <mergeCell ref="CF94:CF95"/>
    <mergeCell ref="CG92:CI93"/>
    <mergeCell ref="CG94:CI95"/>
    <mergeCell ref="CB68:CB69"/>
    <mergeCell ref="DC105:DC106"/>
    <mergeCell ref="DC103:DC104"/>
    <mergeCell ref="DC115:DC116"/>
    <mergeCell ref="G106:I108"/>
    <mergeCell ref="CJ110:CJ111"/>
    <mergeCell ref="CK104:CM105"/>
    <mergeCell ref="CN104:CN105"/>
    <mergeCell ref="DC79:DC80"/>
    <mergeCell ref="DC81:DC82"/>
    <mergeCell ref="DC83:DC84"/>
    <mergeCell ref="DC101:DC102"/>
    <mergeCell ref="DC85:DC86"/>
    <mergeCell ref="DC77:DC78"/>
    <mergeCell ref="DC63:DC64"/>
    <mergeCell ref="DC65:DC66"/>
    <mergeCell ref="DC67:DC68"/>
    <mergeCell ref="DC69:DC70"/>
    <mergeCell ref="DC71:DC72"/>
    <mergeCell ref="DC73:DC74"/>
    <mergeCell ref="DC134:DC135"/>
    <mergeCell ref="DC136:DC137"/>
    <mergeCell ref="DC138:DC139"/>
    <mergeCell ref="DC142:DC143"/>
    <mergeCell ref="DC140:DC141"/>
    <mergeCell ref="DC61:DC62"/>
    <mergeCell ref="DC132:DC133"/>
    <mergeCell ref="DC117:DC118"/>
    <mergeCell ref="DC119:DC120"/>
    <mergeCell ref="DC121:DC122"/>
    <mergeCell ref="DC107:DC108"/>
    <mergeCell ref="DC75:DC76"/>
    <mergeCell ref="DC95:DC96"/>
    <mergeCell ref="DC97:DC98"/>
    <mergeCell ref="DC99:DC100"/>
    <mergeCell ref="DC53:DC54"/>
    <mergeCell ref="DC55:DC56"/>
    <mergeCell ref="DC57:DC58"/>
    <mergeCell ref="DC59:DC60"/>
    <mergeCell ref="DC45:DC46"/>
    <mergeCell ref="DC47:DC48"/>
    <mergeCell ref="DC49:DC50"/>
    <mergeCell ref="DC51:DC52"/>
    <mergeCell ref="DC125:DC126"/>
    <mergeCell ref="DC128:DC129"/>
    <mergeCell ref="DC29:DC30"/>
    <mergeCell ref="DC31:DC32"/>
    <mergeCell ref="DC33:DC34"/>
    <mergeCell ref="DC35:DC36"/>
    <mergeCell ref="DC37:DC38"/>
    <mergeCell ref="DC39:DC40"/>
    <mergeCell ref="DC41:DC42"/>
    <mergeCell ref="DC43:DC44"/>
    <mergeCell ref="DC109:DC110"/>
    <mergeCell ref="CG110:CI111"/>
    <mergeCell ref="DC113:DC114"/>
    <mergeCell ref="DC123:DC124"/>
    <mergeCell ref="DC111:DC112"/>
    <mergeCell ref="DC87:DC88"/>
    <mergeCell ref="DC89:DC90"/>
    <mergeCell ref="DC91:DC92"/>
    <mergeCell ref="DC93:DC94"/>
    <mergeCell ref="AH114:AN116"/>
    <mergeCell ref="AO114:AT116"/>
    <mergeCell ref="AU114:AX116"/>
    <mergeCell ref="B109:J110"/>
    <mergeCell ref="BX116:CA117"/>
    <mergeCell ref="U117:Z117"/>
    <mergeCell ref="U106:Z108"/>
    <mergeCell ref="S114:AG116"/>
    <mergeCell ref="K109:AE110"/>
    <mergeCell ref="S113:AG113"/>
    <mergeCell ref="S112:AD112"/>
    <mergeCell ref="AU113:BC113"/>
    <mergeCell ref="B112:R113"/>
    <mergeCell ref="B117:F117"/>
    <mergeCell ref="CC112:CE113"/>
    <mergeCell ref="CB116:CB117"/>
    <mergeCell ref="BH116:BW117"/>
    <mergeCell ref="BH112:BW113"/>
    <mergeCell ref="BX112:CA113"/>
    <mergeCell ref="CC116:CE117"/>
    <mergeCell ref="BF114:CU115"/>
    <mergeCell ref="CF112:CF113"/>
    <mergeCell ref="CG112:CI113"/>
    <mergeCell ref="CJ112:CJ113"/>
    <mergeCell ref="B142:R144"/>
    <mergeCell ref="B140:R141"/>
    <mergeCell ref="B135:H137"/>
    <mergeCell ref="I135:O137"/>
    <mergeCell ref="P135:T137"/>
    <mergeCell ref="CS146:CT147"/>
    <mergeCell ref="BF146:BL147"/>
    <mergeCell ref="L118:T120"/>
    <mergeCell ref="BF130:BF131"/>
    <mergeCell ref="BG128:CT129"/>
    <mergeCell ref="U135:W137"/>
    <mergeCell ref="X135:Y137"/>
    <mergeCell ref="CN146:CO147"/>
    <mergeCell ref="BF128:BF129"/>
    <mergeCell ref="B145:BC145"/>
    <mergeCell ref="BX118:CA119"/>
    <mergeCell ref="CU136:CU137"/>
    <mergeCell ref="CR118:CR119"/>
    <mergeCell ref="CK118:CM119"/>
    <mergeCell ref="Z135:BC137"/>
    <mergeCell ref="B118:F120"/>
    <mergeCell ref="P134:T134"/>
    <mergeCell ref="S131:AC133"/>
    <mergeCell ref="J118:K120"/>
    <mergeCell ref="G118:I120"/>
    <mergeCell ref="B121:J122"/>
    <mergeCell ref="CU140:CU141"/>
    <mergeCell ref="BG140:CT141"/>
    <mergeCell ref="B126:BC127"/>
    <mergeCell ref="B131:R133"/>
    <mergeCell ref="B129:R130"/>
    <mergeCell ref="S130:AC130"/>
    <mergeCell ref="B134:H134"/>
    <mergeCell ref="I134:O134"/>
    <mergeCell ref="U134:Y134"/>
    <mergeCell ref="AD131:AP133"/>
    <mergeCell ref="AD130:AP130"/>
    <mergeCell ref="AQ130:BC130"/>
    <mergeCell ref="Z134:BC134"/>
    <mergeCell ref="CU132:CU133"/>
    <mergeCell ref="BG132:CT133"/>
    <mergeCell ref="BH123:CU125"/>
    <mergeCell ref="BF126:CU127"/>
    <mergeCell ref="CB112:CB113"/>
    <mergeCell ref="CU138:CU139"/>
    <mergeCell ref="BF132:BF133"/>
    <mergeCell ref="BG136:CT137"/>
    <mergeCell ref="BG138:CT139"/>
    <mergeCell ref="BF136:BF137"/>
    <mergeCell ref="CU128:CU129"/>
    <mergeCell ref="BF120:BG121"/>
    <mergeCell ref="BF134:BF135"/>
    <mergeCell ref="BG134:CT135"/>
    <mergeCell ref="CU134:CU135"/>
    <mergeCell ref="CU130:CU131"/>
    <mergeCell ref="BX76:CA77"/>
    <mergeCell ref="BF102:BG103"/>
    <mergeCell ref="J94:K96"/>
    <mergeCell ref="BX106:CA107"/>
    <mergeCell ref="AA93:BC93"/>
    <mergeCell ref="G93:K93"/>
    <mergeCell ref="AH90:AN92"/>
    <mergeCell ref="AO90:AT92"/>
    <mergeCell ref="J106:K108"/>
    <mergeCell ref="BH108:BW109"/>
    <mergeCell ref="BH106:BW107"/>
    <mergeCell ref="AY90:AY92"/>
    <mergeCell ref="BF110:BG111"/>
    <mergeCell ref="CB110:CB111"/>
    <mergeCell ref="BF106:BG107"/>
    <mergeCell ref="BH110:BW111"/>
    <mergeCell ref="S88:AD88"/>
    <mergeCell ref="CB106:CB107"/>
    <mergeCell ref="L94:T96"/>
    <mergeCell ref="U94:Z96"/>
    <mergeCell ref="BF108:BG109"/>
    <mergeCell ref="CB108:CB109"/>
    <mergeCell ref="BX108:CA109"/>
    <mergeCell ref="AH88:AS88"/>
    <mergeCell ref="CR96:CR97"/>
    <mergeCell ref="CC76:CE77"/>
    <mergeCell ref="CF76:CF77"/>
    <mergeCell ref="CC74:CE75"/>
    <mergeCell ref="CO92:CQ93"/>
    <mergeCell ref="CC94:CE95"/>
    <mergeCell ref="CJ92:CJ93"/>
    <mergeCell ref="BX92:CA93"/>
    <mergeCell ref="CN102:CN103"/>
    <mergeCell ref="CS102:CU103"/>
    <mergeCell ref="CC68:CE69"/>
    <mergeCell ref="CC100:CE101"/>
    <mergeCell ref="CR102:CR103"/>
    <mergeCell ref="CR100:CR101"/>
    <mergeCell ref="CJ98:CJ99"/>
    <mergeCell ref="CG102:CI103"/>
    <mergeCell ref="CF100:CF101"/>
    <mergeCell ref="BX98:CA99"/>
    <mergeCell ref="CS104:CU105"/>
    <mergeCell ref="CR104:CR105"/>
    <mergeCell ref="CO102:CQ103"/>
    <mergeCell ref="CJ102:CJ103"/>
    <mergeCell ref="CO104:CQ105"/>
    <mergeCell ref="CK102:CM103"/>
    <mergeCell ref="CF104:CF105"/>
    <mergeCell ref="CG104:CI105"/>
    <mergeCell ref="CJ104:CJ105"/>
    <mergeCell ref="CB100:CB101"/>
    <mergeCell ref="CB104:CB105"/>
    <mergeCell ref="BF104:BG105"/>
    <mergeCell ref="BH104:BW105"/>
    <mergeCell ref="BH100:BW101"/>
    <mergeCell ref="B82:F82"/>
    <mergeCell ref="U82:Z82"/>
    <mergeCell ref="G82:K82"/>
    <mergeCell ref="G83:I85"/>
    <mergeCell ref="L82:T82"/>
    <mergeCell ref="L83:T85"/>
    <mergeCell ref="U83:Z85"/>
    <mergeCell ref="J83:K85"/>
    <mergeCell ref="CC104:CE105"/>
    <mergeCell ref="AZ73:BC74"/>
    <mergeCell ref="CB92:CB93"/>
    <mergeCell ref="CF98:CF99"/>
    <mergeCell ref="CF96:CF97"/>
    <mergeCell ref="CF92:CF93"/>
    <mergeCell ref="CC98:CE99"/>
    <mergeCell ref="CB96:CB97"/>
    <mergeCell ref="BX94:CA95"/>
    <mergeCell ref="CC96:CE97"/>
    <mergeCell ref="AT73:AT74"/>
    <mergeCell ref="AA73:AI74"/>
    <mergeCell ref="AO73:AO74"/>
    <mergeCell ref="AU73:AX74"/>
    <mergeCell ref="AH87:AS87"/>
    <mergeCell ref="AZ90:BC92"/>
    <mergeCell ref="AT87:AU87"/>
    <mergeCell ref="AH89:AT89"/>
    <mergeCell ref="AU89:BC89"/>
    <mergeCell ref="CC92:CE93"/>
    <mergeCell ref="CB98:CB99"/>
    <mergeCell ref="CK92:CM93"/>
    <mergeCell ref="CJ96:CJ97"/>
    <mergeCell ref="BX74:CA75"/>
    <mergeCell ref="BX72:CA73"/>
    <mergeCell ref="AZ79:BC81"/>
    <mergeCell ref="BX100:CA101"/>
    <mergeCell ref="BF92:BG93"/>
    <mergeCell ref="AA83:BC85"/>
    <mergeCell ref="BH96:BW97"/>
    <mergeCell ref="BF98:BG99"/>
    <mergeCell ref="BH98:BW99"/>
    <mergeCell ref="AA82:BC82"/>
    <mergeCell ref="BF100:BG101"/>
    <mergeCell ref="AT76:AU76"/>
    <mergeCell ref="BF96:BG97"/>
    <mergeCell ref="BF94:BG95"/>
    <mergeCell ref="AU78:BC78"/>
    <mergeCell ref="BF80:BG81"/>
    <mergeCell ref="BF88:BG89"/>
    <mergeCell ref="AH78:AT78"/>
    <mergeCell ref="AA94:BC96"/>
    <mergeCell ref="S90:AG92"/>
    <mergeCell ref="CS100:CU101"/>
    <mergeCell ref="CO98:CQ99"/>
    <mergeCell ref="CN100:CN101"/>
    <mergeCell ref="CO100:CQ101"/>
    <mergeCell ref="CN98:CN99"/>
    <mergeCell ref="CR98:CR99"/>
    <mergeCell ref="CS98:CU99"/>
    <mergeCell ref="S89:AG89"/>
    <mergeCell ref="CN72:CN73"/>
    <mergeCell ref="AY70:AY71"/>
    <mergeCell ref="AO70:AO71"/>
    <mergeCell ref="CB88:CB89"/>
    <mergeCell ref="AY73:AY74"/>
    <mergeCell ref="BF86:BG87"/>
    <mergeCell ref="AP70:AS71"/>
    <mergeCell ref="AT70:AT71"/>
    <mergeCell ref="AU79:AX81"/>
    <mergeCell ref="AJ73:AJ74"/>
    <mergeCell ref="BF90:BG91"/>
    <mergeCell ref="AZ70:BC71"/>
    <mergeCell ref="CR76:CR77"/>
    <mergeCell ref="CC72:CE73"/>
    <mergeCell ref="CB90:CB91"/>
    <mergeCell ref="CC90:CE91"/>
    <mergeCell ref="BX90:CA91"/>
    <mergeCell ref="BX84:CA85"/>
    <mergeCell ref="CB72:CB73"/>
    <mergeCell ref="AU70:AX71"/>
    <mergeCell ref="BX64:CA65"/>
    <mergeCell ref="BH66:BW67"/>
    <mergeCell ref="BF64:BG65"/>
    <mergeCell ref="BX66:CA67"/>
    <mergeCell ref="BX68:CA69"/>
    <mergeCell ref="BF68:BG69"/>
    <mergeCell ref="BF60:BG61"/>
    <mergeCell ref="AU68:AX69"/>
    <mergeCell ref="AZ68:BC69"/>
    <mergeCell ref="AP66:AS66"/>
    <mergeCell ref="AU66:AX66"/>
    <mergeCell ref="CB82:CB83"/>
    <mergeCell ref="AG59:AG61"/>
    <mergeCell ref="BH68:BW69"/>
    <mergeCell ref="CB58:CB59"/>
    <mergeCell ref="AH76:AS76"/>
    <mergeCell ref="BX58:CA59"/>
    <mergeCell ref="AZ63:BC65"/>
    <mergeCell ref="BF66:BG67"/>
    <mergeCell ref="AF63:AI65"/>
    <mergeCell ref="AY63:AY65"/>
    <mergeCell ref="BX56:CA57"/>
    <mergeCell ref="AO63:AO65"/>
    <mergeCell ref="AP63:AS65"/>
    <mergeCell ref="AA68:AI69"/>
    <mergeCell ref="BX62:CA63"/>
    <mergeCell ref="BH60:BW61"/>
    <mergeCell ref="BH64:BW65"/>
    <mergeCell ref="AT63:AT65"/>
    <mergeCell ref="AU63:AX65"/>
    <mergeCell ref="AE63:AE65"/>
    <mergeCell ref="I22:L24"/>
    <mergeCell ref="AK24:AN26"/>
    <mergeCell ref="AP26:AX26"/>
    <mergeCell ref="N48:Q50"/>
    <mergeCell ref="R48:R50"/>
    <mergeCell ref="S48:V50"/>
    <mergeCell ref="B50:L50"/>
    <mergeCell ref="AC38:AF39"/>
    <mergeCell ref="AK21:AN22"/>
    <mergeCell ref="AL48:AL50"/>
    <mergeCell ref="S79:AG81"/>
    <mergeCell ref="AA70:AI71"/>
    <mergeCell ref="B59:L60"/>
    <mergeCell ref="B61:L61"/>
    <mergeCell ref="S59:V61"/>
    <mergeCell ref="Z73:Z74"/>
    <mergeCell ref="B77:R78"/>
    <mergeCell ref="I10:K10"/>
    <mergeCell ref="U10:Y10"/>
    <mergeCell ref="X14:AA16"/>
    <mergeCell ref="AD14:AI15"/>
    <mergeCell ref="AD16:AI16"/>
    <mergeCell ref="X12:AA13"/>
    <mergeCell ref="B16:G16"/>
    <mergeCell ref="N12:Q13"/>
    <mergeCell ref="S12:V13"/>
    <mergeCell ref="I12:L13"/>
    <mergeCell ref="B12:G13"/>
    <mergeCell ref="S14:V16"/>
    <mergeCell ref="BT2:BU3"/>
    <mergeCell ref="CC13:CH13"/>
    <mergeCell ref="AP12:AS13"/>
    <mergeCell ref="AU12:AX13"/>
    <mergeCell ref="BT4:BU4"/>
    <mergeCell ref="BV8:CU9"/>
    <mergeCell ref="BV1:CU7"/>
    <mergeCell ref="BT5:BU6"/>
    <mergeCell ref="BT8:BU9"/>
    <mergeCell ref="CK11:CU12"/>
    <mergeCell ref="S34:V36"/>
    <mergeCell ref="B2:AE3"/>
    <mergeCell ref="M10:S10"/>
    <mergeCell ref="I14:L16"/>
    <mergeCell ref="N14:Q16"/>
    <mergeCell ref="AD13:AG13"/>
    <mergeCell ref="B8:G9"/>
    <mergeCell ref="I8:K9"/>
    <mergeCell ref="M8:S9"/>
    <mergeCell ref="B10:G10"/>
    <mergeCell ref="X22:AA24"/>
    <mergeCell ref="AZ24:BC26"/>
    <mergeCell ref="AY32:AY34"/>
    <mergeCell ref="AP32:AS34"/>
    <mergeCell ref="AU32:AX34"/>
    <mergeCell ref="AS23:AZ23"/>
    <mergeCell ref="AP24:AX25"/>
    <mergeCell ref="AL23:AN23"/>
    <mergeCell ref="AZ32:BC34"/>
    <mergeCell ref="CX41:CY42"/>
    <mergeCell ref="CX35:CY36"/>
    <mergeCell ref="AT32:AT34"/>
    <mergeCell ref="AP18:AR20"/>
    <mergeCell ref="CX37:CY38"/>
    <mergeCell ref="CX30:CX31"/>
    <mergeCell ref="AT18:AV20"/>
    <mergeCell ref="CY30:CY31"/>
    <mergeCell ref="CB42:CB43"/>
    <mergeCell ref="CX28:CX29"/>
    <mergeCell ref="CX7:CX9"/>
    <mergeCell ref="AK14:AN16"/>
    <mergeCell ref="BC7:BG7"/>
    <mergeCell ref="AO18:AO20"/>
    <mergeCell ref="AK18:AN20"/>
    <mergeCell ref="AU14:AX16"/>
    <mergeCell ref="AZ14:BG16"/>
    <mergeCell ref="AP14:AS16"/>
    <mergeCell ref="CX10:CY13"/>
    <mergeCell ref="CL13:CT13"/>
    <mergeCell ref="AD18:AI19"/>
    <mergeCell ref="BM18:BM20"/>
    <mergeCell ref="BF36:BG39"/>
    <mergeCell ref="BH36:BW37"/>
    <mergeCell ref="AR38:BC38"/>
    <mergeCell ref="AS18:AS20"/>
    <mergeCell ref="AU35:AX36"/>
    <mergeCell ref="BH38:BW39"/>
    <mergeCell ref="AH38:AK39"/>
    <mergeCell ref="B5:W6"/>
    <mergeCell ref="B30:G31"/>
    <mergeCell ref="B29:E29"/>
    <mergeCell ref="F17:G17"/>
    <mergeCell ref="B18:G19"/>
    <mergeCell ref="B14:G15"/>
    <mergeCell ref="B17:E17"/>
    <mergeCell ref="B26:G27"/>
    <mergeCell ref="I26:L28"/>
    <mergeCell ref="N22:Q24"/>
    <mergeCell ref="N18:Q20"/>
    <mergeCell ref="S18:V20"/>
    <mergeCell ref="F29:G29"/>
    <mergeCell ref="B32:G32"/>
    <mergeCell ref="N30:Q32"/>
    <mergeCell ref="S22:V24"/>
    <mergeCell ref="B24:G24"/>
    <mergeCell ref="F25:G25"/>
    <mergeCell ref="B22:G23"/>
    <mergeCell ref="I18:L20"/>
    <mergeCell ref="CX2:CY3"/>
    <mergeCell ref="CO42:CQ43"/>
    <mergeCell ref="CS38:CU39"/>
    <mergeCell ref="CL17:CT17"/>
    <mergeCell ref="CR42:CR43"/>
    <mergeCell ref="CK38:CM39"/>
    <mergeCell ref="CX39:CY40"/>
    <mergeCell ref="CS36:CU37"/>
    <mergeCell ref="CT35:CU35"/>
    <mergeCell ref="CS42:CU43"/>
    <mergeCell ref="BO26:BR26"/>
    <mergeCell ref="CB48:CB49"/>
    <mergeCell ref="BF48:BG49"/>
    <mergeCell ref="CB46:CB47"/>
    <mergeCell ref="BF44:BG45"/>
    <mergeCell ref="BH46:BW47"/>
    <mergeCell ref="BF46:BG47"/>
    <mergeCell ref="BH44:BW45"/>
    <mergeCell ref="BX44:CA45"/>
    <mergeCell ref="BT27:BW29"/>
    <mergeCell ref="BA18:BA20"/>
    <mergeCell ref="BE18:BE20"/>
    <mergeCell ref="CO44:CQ45"/>
    <mergeCell ref="CN42:CN43"/>
    <mergeCell ref="CG44:CI45"/>
    <mergeCell ref="BD29:BE30"/>
    <mergeCell ref="CM36:CP37"/>
    <mergeCell ref="CQ36:CR37"/>
    <mergeCell ref="AR41:BC42"/>
    <mergeCell ref="CC42:CE43"/>
    <mergeCell ref="CJ48:CJ49"/>
    <mergeCell ref="CN48:CN49"/>
    <mergeCell ref="CO48:CQ49"/>
    <mergeCell ref="CF42:CF43"/>
    <mergeCell ref="CK42:CM43"/>
    <mergeCell ref="CO46:CQ47"/>
    <mergeCell ref="CP35:CS35"/>
    <mergeCell ref="CS46:CU47"/>
    <mergeCell ref="CJ46:CJ47"/>
    <mergeCell ref="CK46:CM47"/>
    <mergeCell ref="CF38:CJ39"/>
    <mergeCell ref="CF44:CF45"/>
    <mergeCell ref="CJ44:CJ45"/>
    <mergeCell ref="CK44:CM45"/>
    <mergeCell ref="CG42:CI43"/>
    <mergeCell ref="CJ42:CJ43"/>
    <mergeCell ref="CC48:CE49"/>
    <mergeCell ref="CC46:CE47"/>
    <mergeCell ref="CF46:CF47"/>
    <mergeCell ref="CG50:CI51"/>
    <mergeCell ref="CF48:CF49"/>
    <mergeCell ref="CC50:CE51"/>
    <mergeCell ref="CN52:CN53"/>
    <mergeCell ref="CC44:CE45"/>
    <mergeCell ref="CS44:CU45"/>
    <mergeCell ref="CN46:CN47"/>
    <mergeCell ref="CK50:CM51"/>
    <mergeCell ref="CN50:CN51"/>
    <mergeCell ref="CC52:CE53"/>
    <mergeCell ref="CF52:CF53"/>
    <mergeCell ref="CK48:CM49"/>
    <mergeCell ref="CG52:CI53"/>
    <mergeCell ref="CG80:CI81"/>
    <mergeCell ref="CS52:CU53"/>
    <mergeCell ref="CJ52:CJ53"/>
    <mergeCell ref="CK52:CM53"/>
    <mergeCell ref="CK66:CM67"/>
    <mergeCell ref="CN66:CN67"/>
    <mergeCell ref="CO66:CQ67"/>
    <mergeCell ref="CG66:CI67"/>
    <mergeCell ref="CJ72:CJ73"/>
    <mergeCell ref="U93:Z93"/>
    <mergeCell ref="B97:J98"/>
    <mergeCell ref="B105:F105"/>
    <mergeCell ref="S101:AG101"/>
    <mergeCell ref="B94:F96"/>
    <mergeCell ref="AH101:AT101"/>
    <mergeCell ref="AU101:BC101"/>
    <mergeCell ref="G105:K105"/>
    <mergeCell ref="L105:T105"/>
    <mergeCell ref="U105:Z105"/>
    <mergeCell ref="S102:AG104"/>
    <mergeCell ref="AZ102:BC104"/>
    <mergeCell ref="CJ120:CJ121"/>
    <mergeCell ref="CK120:CM121"/>
    <mergeCell ref="CG118:CI119"/>
    <mergeCell ref="CS118:CU119"/>
    <mergeCell ref="CN120:CN121"/>
    <mergeCell ref="CO120:CQ121"/>
    <mergeCell ref="CR120:CR121"/>
    <mergeCell ref="CO118:CQ119"/>
    <mergeCell ref="K121:AE122"/>
    <mergeCell ref="AA118:BC120"/>
    <mergeCell ref="U118:Z120"/>
    <mergeCell ref="B102:R104"/>
    <mergeCell ref="G117:K117"/>
    <mergeCell ref="L117:T117"/>
    <mergeCell ref="B114:R116"/>
    <mergeCell ref="AA117:BC117"/>
    <mergeCell ref="AZ114:BC116"/>
    <mergeCell ref="AH113:AT113"/>
    <mergeCell ref="CS108:CU109"/>
    <mergeCell ref="CN108:CN109"/>
    <mergeCell ref="CO108:CQ109"/>
    <mergeCell ref="CJ118:CJ119"/>
    <mergeCell ref="CN110:CN111"/>
    <mergeCell ref="CN118:CN119"/>
    <mergeCell ref="AY114:AY116"/>
    <mergeCell ref="BG130:CT131"/>
    <mergeCell ref="AH112:AS112"/>
    <mergeCell ref="CK110:CM111"/>
    <mergeCell ref="BH120:BW121"/>
    <mergeCell ref="BX120:CA121"/>
    <mergeCell ref="BF118:BG119"/>
    <mergeCell ref="BH118:BW119"/>
    <mergeCell ref="CS120:CU121"/>
    <mergeCell ref="CG120:CI121"/>
    <mergeCell ref="CG68:CI69"/>
    <mergeCell ref="CF74:CF75"/>
    <mergeCell ref="CG74:CI75"/>
    <mergeCell ref="CB76:CB77"/>
    <mergeCell ref="CF72:CF73"/>
    <mergeCell ref="CB74:CB75"/>
    <mergeCell ref="CG72:CI73"/>
    <mergeCell ref="CB70:CB71"/>
    <mergeCell ref="S26:V28"/>
    <mergeCell ref="N26:Q28"/>
    <mergeCell ref="AD26:AI26"/>
    <mergeCell ref="AD28:AI30"/>
    <mergeCell ref="BF54:BG55"/>
    <mergeCell ref="BH54:BW55"/>
    <mergeCell ref="G94:I96"/>
    <mergeCell ref="BF58:BG59"/>
    <mergeCell ref="BH58:BW59"/>
    <mergeCell ref="W59:W61"/>
    <mergeCell ref="BH74:BW75"/>
    <mergeCell ref="BF72:BG73"/>
    <mergeCell ref="BH72:BW73"/>
    <mergeCell ref="BF82:BG83"/>
    <mergeCell ref="CF68:CF69"/>
    <mergeCell ref="K97:AE98"/>
    <mergeCell ref="BF76:BG77"/>
    <mergeCell ref="BH76:BW77"/>
    <mergeCell ref="CC82:CE83"/>
    <mergeCell ref="CF82:CF83"/>
    <mergeCell ref="CF86:CF87"/>
    <mergeCell ref="CB86:CB87"/>
    <mergeCell ref="BH84:BW85"/>
    <mergeCell ref="L93:T93"/>
    <mergeCell ref="L106:T108"/>
    <mergeCell ref="AA106:BC108"/>
    <mergeCell ref="B90:R92"/>
    <mergeCell ref="B93:F93"/>
    <mergeCell ref="B100:R101"/>
    <mergeCell ref="AA105:BC105"/>
    <mergeCell ref="AH102:AN104"/>
    <mergeCell ref="AO102:AT104"/>
    <mergeCell ref="S100:AD100"/>
    <mergeCell ref="AH100:AS100"/>
    <mergeCell ref="B20:G20"/>
    <mergeCell ref="B21:E21"/>
    <mergeCell ref="F21:G21"/>
    <mergeCell ref="B106:F108"/>
    <mergeCell ref="B25:E25"/>
    <mergeCell ref="B28:G28"/>
    <mergeCell ref="B48:L49"/>
    <mergeCell ref="B83:F85"/>
    <mergeCell ref="B44:L45"/>
    <mergeCell ref="B73:L74"/>
    <mergeCell ref="CJ50:CJ51"/>
    <mergeCell ref="CK54:CM55"/>
    <mergeCell ref="CS68:CU69"/>
    <mergeCell ref="CS74:CU75"/>
    <mergeCell ref="CR72:CR73"/>
    <mergeCell ref="CR70:CR71"/>
    <mergeCell ref="CJ70:CJ71"/>
    <mergeCell ref="CR50:CR51"/>
    <mergeCell ref="CN70:CN71"/>
    <mergeCell ref="CO64:CQ65"/>
    <mergeCell ref="CS96:CU97"/>
    <mergeCell ref="CS84:CU85"/>
    <mergeCell ref="CO70:CQ71"/>
    <mergeCell ref="CJ54:CJ55"/>
    <mergeCell ref="CJ80:CJ81"/>
    <mergeCell ref="CN80:CN81"/>
    <mergeCell ref="CK80:CM81"/>
    <mergeCell ref="CJ94:CJ95"/>
    <mergeCell ref="CN94:CN95"/>
    <mergeCell ref="CR94:CR95"/>
    <mergeCell ref="CS106:CU107"/>
    <mergeCell ref="CR106:CR107"/>
    <mergeCell ref="CF106:CF107"/>
    <mergeCell ref="CG106:CI107"/>
    <mergeCell ref="CJ106:CJ107"/>
    <mergeCell ref="CK106:CM107"/>
    <mergeCell ref="CN106:CN107"/>
    <mergeCell ref="CJ108:CJ109"/>
    <mergeCell ref="CK108:CM109"/>
    <mergeCell ref="CF90:CF91"/>
    <mergeCell ref="CO106:CQ107"/>
    <mergeCell ref="CG96:CI97"/>
    <mergeCell ref="CG98:CI99"/>
    <mergeCell ref="CF102:CF103"/>
    <mergeCell ref="CG100:CI101"/>
    <mergeCell ref="CJ100:CJ101"/>
    <mergeCell ref="CS110:CU111"/>
    <mergeCell ref="CS72:CU73"/>
    <mergeCell ref="CG70:CI71"/>
    <mergeCell ref="CR108:CR109"/>
    <mergeCell ref="CG76:CI77"/>
    <mergeCell ref="CJ76:CJ77"/>
    <mergeCell ref="CN76:CN77"/>
    <mergeCell ref="CO76:CQ77"/>
    <mergeCell ref="CK76:CM77"/>
    <mergeCell ref="CS76:CU77"/>
    <mergeCell ref="CN112:CN113"/>
    <mergeCell ref="CO112:CQ113"/>
    <mergeCell ref="BF116:BG117"/>
    <mergeCell ref="CR110:CR111"/>
    <mergeCell ref="CN116:CN117"/>
    <mergeCell ref="CO116:CQ117"/>
    <mergeCell ref="CR116:CR117"/>
    <mergeCell ref="CO110:CQ111"/>
    <mergeCell ref="BF112:BG113"/>
    <mergeCell ref="BX110:CA111"/>
    <mergeCell ref="AU102:AX104"/>
    <mergeCell ref="AY102:AY104"/>
    <mergeCell ref="CC120:CE121"/>
    <mergeCell ref="CF120:CF121"/>
    <mergeCell ref="CB120:CB121"/>
    <mergeCell ref="CC118:CE119"/>
    <mergeCell ref="CB118:CB119"/>
    <mergeCell ref="CF118:CF119"/>
    <mergeCell ref="CF108:CF109"/>
    <mergeCell ref="CC102:CE103"/>
    <mergeCell ref="CR112:CR113"/>
    <mergeCell ref="CS112:CU113"/>
    <mergeCell ref="CJ74:CJ75"/>
    <mergeCell ref="CK74:CM75"/>
    <mergeCell ref="CR74:CR75"/>
    <mergeCell ref="CK112:CM113"/>
    <mergeCell ref="CJ90:CJ91"/>
    <mergeCell ref="CK96:CM97"/>
    <mergeCell ref="CN96:CN97"/>
    <mergeCell ref="CO88:CQ89"/>
    <mergeCell ref="AH79:AN81"/>
    <mergeCell ref="Z70:Z71"/>
    <mergeCell ref="AC40:AF42"/>
    <mergeCell ref="AG40:AG42"/>
    <mergeCell ref="AH77:AS77"/>
    <mergeCell ref="S77:AD77"/>
    <mergeCell ref="AK73:AN74"/>
    <mergeCell ref="AB40:AB42"/>
    <mergeCell ref="N68:Y69"/>
    <mergeCell ref="R59:R61"/>
    <mergeCell ref="B88:R89"/>
    <mergeCell ref="AB44:AB46"/>
    <mergeCell ref="N70:Y71"/>
    <mergeCell ref="N40:Q42"/>
    <mergeCell ref="N73:Y74"/>
    <mergeCell ref="B46:L46"/>
    <mergeCell ref="B70:L71"/>
    <mergeCell ref="B79:R81"/>
    <mergeCell ref="N59:Q61"/>
    <mergeCell ref="S78:AG78"/>
    <mergeCell ref="CS116:CU117"/>
    <mergeCell ref="CF116:CF117"/>
    <mergeCell ref="CG116:CI117"/>
    <mergeCell ref="CJ116:CJ117"/>
    <mergeCell ref="CK116:CM117"/>
    <mergeCell ref="S30:V32"/>
    <mergeCell ref="X34:AA36"/>
    <mergeCell ref="N63:Q65"/>
    <mergeCell ref="R63:R65"/>
    <mergeCell ref="V63:Y65"/>
    <mergeCell ref="Z63:Z65"/>
    <mergeCell ref="AA63:AD65"/>
    <mergeCell ref="W44:W46"/>
    <mergeCell ref="W48:W50"/>
    <mergeCell ref="S40:V42"/>
    <mergeCell ref="B52:L54"/>
    <mergeCell ref="AH44:AK46"/>
    <mergeCell ref="BF84:BG85"/>
    <mergeCell ref="CO60:CQ61"/>
    <mergeCell ref="CC62:CE63"/>
    <mergeCell ref="CK82:CM83"/>
    <mergeCell ref="CN84:CN85"/>
    <mergeCell ref="CJ82:CJ83"/>
    <mergeCell ref="X48:AA50"/>
    <mergeCell ref="AC48:AF50"/>
    <mergeCell ref="B33:E33"/>
    <mergeCell ref="F33:G33"/>
    <mergeCell ref="B42:L42"/>
    <mergeCell ref="F37:G37"/>
    <mergeCell ref="B34:G35"/>
    <mergeCell ref="B37:E37"/>
    <mergeCell ref="B36:G36"/>
    <mergeCell ref="N38:Q39"/>
    <mergeCell ref="B38:L39"/>
    <mergeCell ref="W40:W42"/>
    <mergeCell ref="X40:AA42"/>
    <mergeCell ref="B40:L41"/>
    <mergeCell ref="R40:R42"/>
    <mergeCell ref="S38:V39"/>
    <mergeCell ref="AM40:AP42"/>
    <mergeCell ref="AM48:AP50"/>
    <mergeCell ref="AG56:AM57"/>
    <mergeCell ref="AK63:AN65"/>
    <mergeCell ref="N52:BC54"/>
    <mergeCell ref="AC44:AF46"/>
    <mergeCell ref="X44:AA46"/>
    <mergeCell ref="AB59:AB61"/>
    <mergeCell ref="AH48:AK50"/>
    <mergeCell ref="AC59:AF61"/>
    <mergeCell ref="BH88:BW89"/>
    <mergeCell ref="CK70:CM71"/>
    <mergeCell ref="CC70:CE71"/>
    <mergeCell ref="CF70:CF71"/>
    <mergeCell ref="CG86:CI87"/>
    <mergeCell ref="CG84:CI85"/>
    <mergeCell ref="CJ86:CJ87"/>
    <mergeCell ref="CJ84:CJ85"/>
    <mergeCell ref="CJ88:CJ89"/>
    <mergeCell ref="CK72:CM73"/>
    <mergeCell ref="CG90:CI91"/>
    <mergeCell ref="BH102:BW103"/>
    <mergeCell ref="CC110:CE111"/>
    <mergeCell ref="CF110:CF111"/>
    <mergeCell ref="CG108:CI109"/>
    <mergeCell ref="CC108:CE109"/>
    <mergeCell ref="BH92:BW93"/>
    <mergeCell ref="CB94:CB95"/>
    <mergeCell ref="BH94:BW95"/>
    <mergeCell ref="BX96:CA97"/>
    <mergeCell ref="CK60:CM61"/>
    <mergeCell ref="BH90:BW91"/>
    <mergeCell ref="CC86:CE87"/>
    <mergeCell ref="CK86:CM87"/>
    <mergeCell ref="CG60:CI61"/>
    <mergeCell ref="CG88:CI89"/>
    <mergeCell ref="CJ60:CJ61"/>
    <mergeCell ref="CF60:CF61"/>
    <mergeCell ref="CB60:CB61"/>
    <mergeCell ref="CF80:CF81"/>
    <mergeCell ref="CJ62:CJ63"/>
    <mergeCell ref="CG82:CI83"/>
    <mergeCell ref="CK88:CM89"/>
    <mergeCell ref="CO62:CQ63"/>
    <mergeCell ref="CK64:CM65"/>
    <mergeCell ref="CN64:CN65"/>
    <mergeCell ref="CN82:CN83"/>
    <mergeCell ref="CJ68:CJ69"/>
    <mergeCell ref="CN86:CN87"/>
    <mergeCell ref="CN74:CN75"/>
    <mergeCell ref="CR62:CR63"/>
    <mergeCell ref="CR48:CR49"/>
    <mergeCell ref="CS50:CU51"/>
    <mergeCell ref="CO50:CQ51"/>
    <mergeCell ref="CO52:CQ53"/>
    <mergeCell ref="CR60:CR61"/>
    <mergeCell ref="CK68:CM69"/>
    <mergeCell ref="CN68:CN69"/>
    <mergeCell ref="CO82:CQ83"/>
    <mergeCell ref="CK62:CM63"/>
    <mergeCell ref="CO74:CQ75"/>
    <mergeCell ref="CO72:CQ73"/>
    <mergeCell ref="CK90:CM91"/>
    <mergeCell ref="CR82:CR83"/>
    <mergeCell ref="CR90:CR91"/>
    <mergeCell ref="CO84:CQ85"/>
    <mergeCell ref="CK84:CM85"/>
    <mergeCell ref="CO86:CQ87"/>
    <mergeCell ref="CR86:CR87"/>
    <mergeCell ref="CR84:CR85"/>
    <mergeCell ref="CN90:CN91"/>
    <mergeCell ref="CO90:CQ91"/>
    <mergeCell ref="CN88:CN89"/>
    <mergeCell ref="CS62:CU63"/>
    <mergeCell ref="CX59:CY60"/>
    <mergeCell ref="CN56:CN57"/>
    <mergeCell ref="CO68:CQ69"/>
    <mergeCell ref="CR68:CR69"/>
    <mergeCell ref="CS66:CU67"/>
    <mergeCell ref="CR66:CR67"/>
    <mergeCell ref="CO56:CQ57"/>
    <mergeCell ref="CN62:CN63"/>
    <mergeCell ref="CK94:CM95"/>
    <mergeCell ref="CO96:CQ97"/>
    <mergeCell ref="CR80:CR81"/>
    <mergeCell ref="CS80:CU81"/>
    <mergeCell ref="CS86:CU87"/>
    <mergeCell ref="CS90:CU91"/>
    <mergeCell ref="CS88:CU89"/>
    <mergeCell ref="CO80:CQ81"/>
    <mergeCell ref="CS82:CU83"/>
    <mergeCell ref="CR88:CR89"/>
    <mergeCell ref="CX44:CY45"/>
    <mergeCell ref="CX55:CY56"/>
    <mergeCell ref="CS54:CU55"/>
    <mergeCell ref="CO58:CQ59"/>
    <mergeCell ref="CS56:CU57"/>
    <mergeCell ref="CS48:CU49"/>
    <mergeCell ref="CR44:CR45"/>
    <mergeCell ref="CS58:CU59"/>
    <mergeCell ref="CR46:CR47"/>
    <mergeCell ref="CN60:CN61"/>
    <mergeCell ref="BX60:CA61"/>
    <mergeCell ref="BX52:CA53"/>
    <mergeCell ref="CC60:CE61"/>
    <mergeCell ref="CS60:CU61"/>
    <mergeCell ref="CK56:CM57"/>
    <mergeCell ref="CJ58:CJ59"/>
    <mergeCell ref="CK58:CM59"/>
    <mergeCell ref="CG46:CI47"/>
    <mergeCell ref="BF78:CU79"/>
    <mergeCell ref="CG62:CI63"/>
    <mergeCell ref="CX46:CY47"/>
    <mergeCell ref="CX48:CY49"/>
    <mergeCell ref="CX50:CY51"/>
    <mergeCell ref="CX53:CY54"/>
    <mergeCell ref="CR52:CR53"/>
    <mergeCell ref="CR56:CR57"/>
    <mergeCell ref="CX57:CY58"/>
    <mergeCell ref="CN38:CR39"/>
    <mergeCell ref="CR58:CR59"/>
    <mergeCell ref="CO54:CQ55"/>
    <mergeCell ref="CR54:CR55"/>
    <mergeCell ref="CN54:CN55"/>
    <mergeCell ref="CN58:CN59"/>
    <mergeCell ref="CN44:CN45"/>
    <mergeCell ref="AU90:AX92"/>
    <mergeCell ref="AJ70:AJ71"/>
    <mergeCell ref="CC88:CE89"/>
    <mergeCell ref="CC80:CE81"/>
    <mergeCell ref="BF74:BG75"/>
    <mergeCell ref="BF70:BG71"/>
    <mergeCell ref="BH70:BW71"/>
    <mergeCell ref="BX86:CA87"/>
    <mergeCell ref="BH86:BW87"/>
    <mergeCell ref="AK70:AN71"/>
    <mergeCell ref="BY26:CB26"/>
    <mergeCell ref="BY27:CT29"/>
    <mergeCell ref="BG31:CT32"/>
    <mergeCell ref="BX102:CA103"/>
    <mergeCell ref="CB102:CB103"/>
    <mergeCell ref="CF50:CF51"/>
    <mergeCell ref="CF56:CF57"/>
    <mergeCell ref="CG58:CI59"/>
    <mergeCell ref="CF84:CF85"/>
    <mergeCell ref="BF40:CU41"/>
    <mergeCell ref="AK68:AN69"/>
    <mergeCell ref="AP68:AS69"/>
    <mergeCell ref="CB80:CB81"/>
    <mergeCell ref="CB52:CB53"/>
    <mergeCell ref="BF62:BG63"/>
    <mergeCell ref="AY79:AY81"/>
    <mergeCell ref="AP73:AS74"/>
    <mergeCell ref="CB62:CB63"/>
    <mergeCell ref="AO79:AT81"/>
    <mergeCell ref="AZ66:BC66"/>
    <mergeCell ref="BF21:BH21"/>
    <mergeCell ref="CC106:CE107"/>
    <mergeCell ref="CB56:CB57"/>
    <mergeCell ref="BX104:CA105"/>
    <mergeCell ref="BX70:CA71"/>
    <mergeCell ref="BT26:BW26"/>
    <mergeCell ref="CC56:CE57"/>
    <mergeCell ref="CC58:CE59"/>
    <mergeCell ref="CC84:CE85"/>
    <mergeCell ref="CC64:CE65"/>
    <mergeCell ref="BS12:CA13"/>
    <mergeCell ref="BS14:CA16"/>
    <mergeCell ref="BI14:BQ16"/>
    <mergeCell ref="BI12:BQ13"/>
    <mergeCell ref="AH99:AS99"/>
    <mergeCell ref="AT99:AU99"/>
    <mergeCell ref="BH82:BW83"/>
    <mergeCell ref="CX24:CY25"/>
    <mergeCell ref="AJ63:AJ65"/>
    <mergeCell ref="BO27:BR29"/>
    <mergeCell ref="BG27:BM29"/>
    <mergeCell ref="CF54:CF55"/>
    <mergeCell ref="CF58:CF59"/>
    <mergeCell ref="CF88:CF89"/>
    <mergeCell ref="B63:L64"/>
    <mergeCell ref="B65:L65"/>
    <mergeCell ref="AN56:BC61"/>
    <mergeCell ref="B56:AF57"/>
    <mergeCell ref="X59:AA61"/>
    <mergeCell ref="AH59:AK61"/>
    <mergeCell ref="S63:T65"/>
    <mergeCell ref="U63:U65"/>
    <mergeCell ref="AQ131:BC133"/>
    <mergeCell ref="N62:Q62"/>
    <mergeCell ref="S62:V62"/>
    <mergeCell ref="X62:AA62"/>
    <mergeCell ref="AC62:AF62"/>
    <mergeCell ref="AH62:AK62"/>
    <mergeCell ref="V66:Y66"/>
    <mergeCell ref="AA66:AD66"/>
    <mergeCell ref="AF66:AI66"/>
    <mergeCell ref="AK66:AN66"/>
    <mergeCell ref="CP143:CU144"/>
    <mergeCell ref="B146:BC148"/>
    <mergeCell ref="BQ18:BQ20"/>
    <mergeCell ref="BR18:BT20"/>
    <mergeCell ref="BR21:BT21"/>
    <mergeCell ref="BU18:BU20"/>
    <mergeCell ref="B69:L69"/>
    <mergeCell ref="N66:Q66"/>
    <mergeCell ref="S141:AB141"/>
    <mergeCell ref="S142:AB144"/>
    <mergeCell ref="CP146:CR147"/>
    <mergeCell ref="CI146:CM147"/>
    <mergeCell ref="CA146:CF147"/>
    <mergeCell ref="BQ146:BX147"/>
    <mergeCell ref="CG146:CH147"/>
    <mergeCell ref="BB142:BC144"/>
    <mergeCell ref="AX142:BA144"/>
    <mergeCell ref="AX141:BC141"/>
    <mergeCell ref="BY146:BZ147"/>
    <mergeCell ref="BF140:BF141"/>
    <mergeCell ref="BN146:BO147"/>
    <mergeCell ref="CG54:CI55"/>
    <mergeCell ref="CG48:CI49"/>
    <mergeCell ref="CG56:CI57"/>
    <mergeCell ref="BF143:CO144"/>
    <mergeCell ref="BF138:BF139"/>
    <mergeCell ref="CF62:CF63"/>
    <mergeCell ref="BX82:CA83"/>
    <mergeCell ref="CB84:CB85"/>
    <mergeCell ref="BX88:CA89"/>
    <mergeCell ref="BH48:BW49"/>
    <mergeCell ref="AC141:AI141"/>
    <mergeCell ref="AC142:AI144"/>
    <mergeCell ref="AQ141:AW141"/>
    <mergeCell ref="AJ141:AP141"/>
    <mergeCell ref="AJ142:AP144"/>
    <mergeCell ref="AQ142:AW144"/>
    <mergeCell ref="CJ56:CJ57"/>
    <mergeCell ref="BF24:CU25"/>
    <mergeCell ref="CY7:CY8"/>
    <mergeCell ref="CL18:CT21"/>
    <mergeCell ref="BN18:BP20"/>
    <mergeCell ref="BJ21:BL21"/>
    <mergeCell ref="BN21:BP21"/>
    <mergeCell ref="AI10:BF10"/>
    <mergeCell ref="BH10:BS10"/>
    <mergeCell ref="BJ18:BL20"/>
    <mergeCell ref="AK28:BC30"/>
    <mergeCell ref="CE21:CH22"/>
    <mergeCell ref="BV21:BX21"/>
    <mergeCell ref="BV18:BX20"/>
    <mergeCell ref="BY18:BY20"/>
    <mergeCell ref="BZ18:CB20"/>
    <mergeCell ref="BZ21:CB21"/>
    <mergeCell ref="AT21:AV21"/>
    <mergeCell ref="AX21:AZ21"/>
    <mergeCell ref="BB21:BD21"/>
    <mergeCell ref="BH5:BS6"/>
    <mergeCell ref="BH7:BS7"/>
    <mergeCell ref="CX16:CY18"/>
    <mergeCell ref="BI18:BI20"/>
    <mergeCell ref="BT7:BU7"/>
    <mergeCell ref="BT10:BU10"/>
    <mergeCell ref="CX4:CX6"/>
    <mergeCell ref="CQ14:CR16"/>
    <mergeCell ref="CO14:CP16"/>
    <mergeCell ref="CL14:CN16"/>
    <mergeCell ref="BH2:BS3"/>
    <mergeCell ref="AG2:BF3"/>
    <mergeCell ref="BH8:BS9"/>
    <mergeCell ref="AI8:BF9"/>
    <mergeCell ref="AJ5:AS6"/>
    <mergeCell ref="AT5:BB6"/>
    <mergeCell ref="AG4:BF4"/>
    <mergeCell ref="AJ7:BB7"/>
    <mergeCell ref="BD5:BF6"/>
    <mergeCell ref="BH4:BS4"/>
  </mergeCells>
  <conditionalFormatting sqref="CK80:CM113 CX30:CY31 CK116:CM121 CK42:CM77">
    <cfRule type="cellIs" priority="5" dxfId="2" operator="greaterThan" stopIfTrue="1">
      <formula>Character_Level</formula>
    </cfRule>
  </conditionalFormatting>
  <conditionalFormatting sqref="CM36:CP37">
    <cfRule type="cellIs" priority="4" dxfId="2" operator="greaterThan" stopIfTrue="1">
      <formula>$CS$36</formula>
    </cfRule>
  </conditionalFormatting>
  <conditionalFormatting sqref="CY7:CY8">
    <cfRule type="cellIs" priority="3" dxfId="2" operator="greaterThan" stopIfTrue="1">
      <formula>$CY$4</formula>
    </cfRule>
  </conditionalFormatting>
  <dataValidations count="8">
    <dataValidation type="list" allowBlank="1" showInputMessage="1" showErrorMessage="1" sqref="BH5 BH8 BH2">
      <formula1>List_Classes</formula1>
    </dataValidation>
    <dataValidation type="list" allowBlank="1" showInputMessage="1" showErrorMessage="1" sqref="BY146:BZ147 AL23:AN23 BA23:BC23 CG146:CH147">
      <formula1>List_YesNo</formula1>
    </dataValidation>
    <dataValidation type="list" allowBlank="1" showInputMessage="1" showErrorMessage="1" sqref="BH80:BW113 BI42:BW43 BH116:BW121 BH46:BW77 BH42:BH44">
      <formula1>List_Skills</formula1>
    </dataValidation>
    <dataValidation type="list" allowBlank="1" showInputMessage="1" showErrorMessage="1" sqref="CX19:CY20">
      <formula1>List_Abilities</formula1>
    </dataValidation>
    <dataValidation type="list" allowBlank="1" showInputMessage="1" showErrorMessage="1" sqref="CX4:CX6">
      <formula1>List_Point_Buy</formula1>
    </dataValidation>
    <dataValidation type="list" showDropDown="1" showInputMessage="1" showErrorMessage="1" sqref="B8:G9">
      <formula1>List_Size</formula1>
    </dataValidation>
    <dataValidation type="list" showInputMessage="1" showErrorMessage="1" sqref="AJ5">
      <formula1>List_Races</formula1>
    </dataValidation>
    <dataValidation type="list" allowBlank="1" showInputMessage="1" showErrorMessage="1" sqref="CP143:CU144">
      <formula1>"Choose Type,Positive,Negative"</formula1>
    </dataValidation>
  </dataValidations>
  <printOptions horizontalCentered="1" verticalCentered="1"/>
  <pageMargins left="0.1701388888888889" right="0.25" top="0.1701388888888889" bottom="0.1597222222222222" header="0.1701388888888889" footer="0.1597222222222222"/>
  <pageSetup fitToHeight="1" fitToWidth="1" horizontalDpi="300" verticalDpi="300" orientation="portrait" scale="33"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CW183"/>
  <sheetViews>
    <sheetView zoomScale="56" zoomScaleNormal="56" zoomScalePageLayoutView="0" workbookViewId="0" topLeftCell="A1">
      <selection activeCell="B2" sqref="B2:AB7"/>
    </sheetView>
  </sheetViews>
  <sheetFormatPr defaultColWidth="0" defaultRowHeight="12.75" zeroHeight="1"/>
  <cols>
    <col min="1" max="101" width="3.140625" style="1" customWidth="1"/>
    <col min="102" max="16384" width="3.140625" style="1" hidden="1" customWidth="1"/>
  </cols>
  <sheetData>
    <row r="1" spans="1:100" ht="15.75" customHeight="1" thickBot="1">
      <c r="A1" s="19"/>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56"/>
      <c r="AR1" s="56"/>
      <c r="AS1" s="56"/>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57"/>
    </row>
    <row r="2" spans="1:100" ht="15.75" customHeight="1" thickBot="1">
      <c r="A2" s="22"/>
      <c r="B2" s="1219"/>
      <c r="C2" s="1220"/>
      <c r="D2" s="1220"/>
      <c r="E2" s="1220"/>
      <c r="F2" s="1220"/>
      <c r="G2" s="1220"/>
      <c r="H2" s="1220"/>
      <c r="I2" s="1220"/>
      <c r="J2" s="1220"/>
      <c r="K2" s="1220"/>
      <c r="L2" s="1220"/>
      <c r="M2" s="1220"/>
      <c r="N2" s="1220"/>
      <c r="O2" s="1220"/>
      <c r="P2" s="1220"/>
      <c r="Q2" s="1220"/>
      <c r="R2" s="1220"/>
      <c r="S2" s="1220"/>
      <c r="T2" s="1220"/>
      <c r="U2" s="1220"/>
      <c r="V2" s="1220"/>
      <c r="W2" s="1220"/>
      <c r="X2" s="1220"/>
      <c r="Y2" s="1220"/>
      <c r="Z2" s="1220"/>
      <c r="AA2" s="1220"/>
      <c r="AB2" s="1221"/>
      <c r="AC2" s="1231">
        <v>0</v>
      </c>
      <c r="AD2" s="1232"/>
      <c r="AE2" s="1232"/>
      <c r="AF2" s="1232"/>
      <c r="AG2" s="1232"/>
      <c r="AH2" s="1232"/>
      <c r="AI2" s="1232"/>
      <c r="AJ2" s="1232"/>
      <c r="AK2" s="1232"/>
      <c r="AL2" s="1232"/>
      <c r="AM2" s="1232"/>
      <c r="AN2" s="1232"/>
      <c r="AO2" s="1232"/>
      <c r="AP2" s="1244" t="s">
        <v>189</v>
      </c>
      <c r="AQ2" s="1235">
        <f>IF(ISNUMBER(Character_Level),VLOOKUP(Character_Level+1,Table_Level_Dependent,IF(ISNUMBER(FIND("Fast",XP_Progression)),15,IF(ISNUMBER(FIND("Medium",XP_Progression)),14,13))),0)</f>
        <v>0</v>
      </c>
      <c r="AR2" s="1235"/>
      <c r="AS2" s="1235"/>
      <c r="AT2" s="1235"/>
      <c r="AU2" s="1235"/>
      <c r="AV2" s="1235"/>
      <c r="AW2" s="1235"/>
      <c r="AX2" s="1235"/>
      <c r="AY2" s="1235"/>
      <c r="AZ2" s="1235"/>
      <c r="BA2" s="1235"/>
      <c r="BB2" s="1235"/>
      <c r="BC2" s="1236"/>
      <c r="BD2" s="6"/>
      <c r="BE2" s="1198" t="s">
        <v>386</v>
      </c>
      <c r="BF2" s="1199"/>
      <c r="BG2" s="1199"/>
      <c r="BH2" s="1199"/>
      <c r="BI2" s="1199"/>
      <c r="BJ2" s="1199"/>
      <c r="BK2" s="1199"/>
      <c r="BL2" s="1199"/>
      <c r="BM2" s="1199"/>
      <c r="BN2" s="1199"/>
      <c r="BO2" s="1199"/>
      <c r="BP2" s="1199"/>
      <c r="BQ2" s="1199"/>
      <c r="BR2" s="1199"/>
      <c r="BS2" s="1199"/>
      <c r="BT2" s="1199"/>
      <c r="BU2" s="1199"/>
      <c r="BV2" s="1199"/>
      <c r="BW2" s="1199"/>
      <c r="BX2" s="1199"/>
      <c r="BY2" s="1199"/>
      <c r="BZ2" s="1199"/>
      <c r="CA2" s="1199"/>
      <c r="CB2" s="1199"/>
      <c r="CC2" s="1199"/>
      <c r="CD2" s="1199"/>
      <c r="CE2" s="1199"/>
      <c r="CF2" s="1199"/>
      <c r="CG2" s="1199"/>
      <c r="CH2" s="1199"/>
      <c r="CI2" s="1199"/>
      <c r="CJ2" s="1199"/>
      <c r="CK2" s="1199"/>
      <c r="CL2" s="1199"/>
      <c r="CM2" s="1199"/>
      <c r="CN2" s="1199"/>
      <c r="CO2" s="1199"/>
      <c r="CP2" s="1199"/>
      <c r="CQ2" s="1199"/>
      <c r="CR2" s="1199"/>
      <c r="CS2" s="1199"/>
      <c r="CT2" s="1199"/>
      <c r="CU2" s="1200"/>
      <c r="CV2" s="23"/>
    </row>
    <row r="3" spans="1:100" ht="15.75" customHeight="1">
      <c r="A3" s="22"/>
      <c r="B3" s="1222"/>
      <c r="C3" s="1223"/>
      <c r="D3" s="1223"/>
      <c r="E3" s="1223"/>
      <c r="F3" s="1223"/>
      <c r="G3" s="1223"/>
      <c r="H3" s="1223"/>
      <c r="I3" s="1223"/>
      <c r="J3" s="1223"/>
      <c r="K3" s="1223"/>
      <c r="L3" s="1223"/>
      <c r="M3" s="1223"/>
      <c r="N3" s="1223"/>
      <c r="O3" s="1223"/>
      <c r="P3" s="1223"/>
      <c r="Q3" s="1223"/>
      <c r="R3" s="1223"/>
      <c r="S3" s="1223"/>
      <c r="T3" s="1223"/>
      <c r="U3" s="1223"/>
      <c r="V3" s="1223"/>
      <c r="W3" s="1223"/>
      <c r="X3" s="1223"/>
      <c r="Y3" s="1223"/>
      <c r="Z3" s="1223"/>
      <c r="AA3" s="1223"/>
      <c r="AB3" s="1224"/>
      <c r="AC3" s="1233"/>
      <c r="AD3" s="1234"/>
      <c r="AE3" s="1234"/>
      <c r="AF3" s="1234"/>
      <c r="AG3" s="1234"/>
      <c r="AH3" s="1234"/>
      <c r="AI3" s="1234"/>
      <c r="AJ3" s="1234"/>
      <c r="AK3" s="1234"/>
      <c r="AL3" s="1234"/>
      <c r="AM3" s="1234"/>
      <c r="AN3" s="1234"/>
      <c r="AO3" s="1234"/>
      <c r="AP3" s="1245"/>
      <c r="AQ3" s="1237"/>
      <c r="AR3" s="1237"/>
      <c r="AS3" s="1237"/>
      <c r="AT3" s="1237"/>
      <c r="AU3" s="1237"/>
      <c r="AV3" s="1237"/>
      <c r="AW3" s="1237"/>
      <c r="AX3" s="1237"/>
      <c r="AY3" s="1237"/>
      <c r="AZ3" s="1237"/>
      <c r="BA3" s="1237"/>
      <c r="BB3" s="1237"/>
      <c r="BC3" s="1238"/>
      <c r="BD3" s="6"/>
      <c r="BE3" s="1148"/>
      <c r="BF3" s="1149"/>
      <c r="BG3" s="1149"/>
      <c r="BH3" s="1149"/>
      <c r="BI3" s="1149"/>
      <c r="BJ3" s="1149"/>
      <c r="BK3" s="1149"/>
      <c r="BL3" s="1149"/>
      <c r="BM3" s="1149"/>
      <c r="BN3" s="1149"/>
      <c r="BO3" s="1149"/>
      <c r="BP3" s="1149"/>
      <c r="BQ3" s="1149"/>
      <c r="BR3" s="1149"/>
      <c r="BS3" s="1149"/>
      <c r="BT3" s="1149"/>
      <c r="BU3" s="1149"/>
      <c r="BV3" s="1149"/>
      <c r="BW3" s="1149"/>
      <c r="BX3" s="1149"/>
      <c r="BY3" s="1149"/>
      <c r="BZ3" s="1149"/>
      <c r="CA3" s="1149"/>
      <c r="CB3" s="1149"/>
      <c r="CC3" s="1149"/>
      <c r="CD3" s="1149"/>
      <c r="CE3" s="1149"/>
      <c r="CF3" s="1149"/>
      <c r="CG3" s="1149"/>
      <c r="CH3" s="1149"/>
      <c r="CI3" s="1149"/>
      <c r="CJ3" s="1149"/>
      <c r="CK3" s="1149"/>
      <c r="CL3" s="1149"/>
      <c r="CM3" s="1149"/>
      <c r="CN3" s="1149"/>
      <c r="CO3" s="1149"/>
      <c r="CP3" s="1149"/>
      <c r="CQ3" s="1149"/>
      <c r="CR3" s="1149"/>
      <c r="CS3" s="1149"/>
      <c r="CT3" s="1149"/>
      <c r="CU3" s="1150"/>
      <c r="CV3" s="23"/>
    </row>
    <row r="4" spans="1:100" ht="15.75" customHeight="1">
      <c r="A4" s="22"/>
      <c r="B4" s="1222"/>
      <c r="C4" s="1223"/>
      <c r="D4" s="1223"/>
      <c r="E4" s="1223"/>
      <c r="F4" s="1223"/>
      <c r="G4" s="1223"/>
      <c r="H4" s="1223"/>
      <c r="I4" s="1223"/>
      <c r="J4" s="1223"/>
      <c r="K4" s="1223"/>
      <c r="L4" s="1223"/>
      <c r="M4" s="1223"/>
      <c r="N4" s="1223"/>
      <c r="O4" s="1223"/>
      <c r="P4" s="1223"/>
      <c r="Q4" s="1223"/>
      <c r="R4" s="1223"/>
      <c r="S4" s="1223"/>
      <c r="T4" s="1223"/>
      <c r="U4" s="1223"/>
      <c r="V4" s="1223"/>
      <c r="W4" s="1223"/>
      <c r="X4" s="1223"/>
      <c r="Y4" s="1223"/>
      <c r="Z4" s="1223"/>
      <c r="AA4" s="1223"/>
      <c r="AB4" s="1224"/>
      <c r="AC4" s="1233"/>
      <c r="AD4" s="1234"/>
      <c r="AE4" s="1234"/>
      <c r="AF4" s="1234"/>
      <c r="AG4" s="1234"/>
      <c r="AH4" s="1234"/>
      <c r="AI4" s="1234"/>
      <c r="AJ4" s="1234"/>
      <c r="AK4" s="1234"/>
      <c r="AL4" s="1234"/>
      <c r="AM4" s="1234"/>
      <c r="AN4" s="1234"/>
      <c r="AO4" s="1234"/>
      <c r="AP4" s="1245"/>
      <c r="AQ4" s="1237"/>
      <c r="AR4" s="1237"/>
      <c r="AS4" s="1237"/>
      <c r="AT4" s="1237"/>
      <c r="AU4" s="1237"/>
      <c r="AV4" s="1237"/>
      <c r="AW4" s="1237"/>
      <c r="AX4" s="1237"/>
      <c r="AY4" s="1237"/>
      <c r="AZ4" s="1237"/>
      <c r="BA4" s="1237"/>
      <c r="BB4" s="1237"/>
      <c r="BC4" s="1238"/>
      <c r="BE4" s="22"/>
      <c r="BF4" s="1204">
        <f>IF(ISTEXT(Race),VLOOKUP(Race,Table_Races,30,0),"")</f>
      </c>
      <c r="BG4" s="1205"/>
      <c r="BH4" s="1205"/>
      <c r="BI4" s="1205"/>
      <c r="BJ4" s="1205"/>
      <c r="BK4" s="1205"/>
      <c r="BL4" s="1205"/>
      <c r="BM4" s="1205"/>
      <c r="BN4" s="1205"/>
      <c r="BO4" s="1205"/>
      <c r="BP4" s="1205"/>
      <c r="BQ4" s="1205"/>
      <c r="BR4" s="1205"/>
      <c r="BS4" s="1205"/>
      <c r="BT4" s="1205"/>
      <c r="BU4" s="1205"/>
      <c r="BV4" s="1205"/>
      <c r="BW4" s="1205"/>
      <c r="BX4" s="1205"/>
      <c r="BY4" s="1205"/>
      <c r="BZ4" s="1205"/>
      <c r="CA4" s="1205"/>
      <c r="CB4" s="1205"/>
      <c r="CC4" s="1205"/>
      <c r="CD4" s="1205"/>
      <c r="CE4" s="1205"/>
      <c r="CF4" s="1205"/>
      <c r="CG4" s="1205"/>
      <c r="CH4" s="1205"/>
      <c r="CI4" s="1205"/>
      <c r="CJ4" s="1205"/>
      <c r="CK4" s="1205"/>
      <c r="CL4" s="1205"/>
      <c r="CM4" s="1205"/>
      <c r="CN4" s="1205"/>
      <c r="CO4" s="1205"/>
      <c r="CP4" s="1205"/>
      <c r="CQ4" s="1205"/>
      <c r="CR4" s="1205"/>
      <c r="CS4" s="1205"/>
      <c r="CT4" s="1205"/>
      <c r="CU4" s="33"/>
      <c r="CV4" s="23"/>
    </row>
    <row r="5" spans="1:100" ht="15.75" customHeight="1" thickBot="1">
      <c r="A5" s="22"/>
      <c r="B5" s="1222"/>
      <c r="C5" s="1223"/>
      <c r="D5" s="1223"/>
      <c r="E5" s="1223"/>
      <c r="F5" s="1223"/>
      <c r="G5" s="1223"/>
      <c r="H5" s="1223"/>
      <c r="I5" s="1223"/>
      <c r="J5" s="1223"/>
      <c r="K5" s="1223"/>
      <c r="L5" s="1223"/>
      <c r="M5" s="1223"/>
      <c r="N5" s="1223"/>
      <c r="O5" s="1223"/>
      <c r="P5" s="1223"/>
      <c r="Q5" s="1223"/>
      <c r="R5" s="1223"/>
      <c r="S5" s="1223"/>
      <c r="T5" s="1223"/>
      <c r="U5" s="1223"/>
      <c r="V5" s="1223"/>
      <c r="W5" s="1223"/>
      <c r="X5" s="1223"/>
      <c r="Y5" s="1223"/>
      <c r="Z5" s="1223"/>
      <c r="AA5" s="1223"/>
      <c r="AB5" s="1224"/>
      <c r="AC5" s="1233"/>
      <c r="AD5" s="1234"/>
      <c r="AE5" s="1234"/>
      <c r="AF5" s="1234"/>
      <c r="AG5" s="1234"/>
      <c r="AH5" s="1234"/>
      <c r="AI5" s="1234"/>
      <c r="AJ5" s="1234"/>
      <c r="AK5" s="1234"/>
      <c r="AL5" s="1234"/>
      <c r="AM5" s="1234"/>
      <c r="AN5" s="1234"/>
      <c r="AO5" s="1234"/>
      <c r="AP5" s="1245"/>
      <c r="AQ5" s="1237"/>
      <c r="AR5" s="1237"/>
      <c r="AS5" s="1237"/>
      <c r="AT5" s="1237"/>
      <c r="AU5" s="1237"/>
      <c r="AV5" s="1237"/>
      <c r="AW5" s="1237"/>
      <c r="AX5" s="1237"/>
      <c r="AY5" s="1237"/>
      <c r="AZ5" s="1237"/>
      <c r="BA5" s="1237"/>
      <c r="BB5" s="1237"/>
      <c r="BC5" s="1238"/>
      <c r="BE5" s="22"/>
      <c r="BF5" s="1205"/>
      <c r="BG5" s="1205"/>
      <c r="BH5" s="1205"/>
      <c r="BI5" s="1205"/>
      <c r="BJ5" s="1205"/>
      <c r="BK5" s="1205"/>
      <c r="BL5" s="1205"/>
      <c r="BM5" s="1205"/>
      <c r="BN5" s="1205"/>
      <c r="BO5" s="1205"/>
      <c r="BP5" s="1205"/>
      <c r="BQ5" s="1205"/>
      <c r="BR5" s="1205"/>
      <c r="BS5" s="1205"/>
      <c r="BT5" s="1205"/>
      <c r="BU5" s="1205"/>
      <c r="BV5" s="1205"/>
      <c r="BW5" s="1205"/>
      <c r="BX5" s="1205"/>
      <c r="BY5" s="1205"/>
      <c r="BZ5" s="1205"/>
      <c r="CA5" s="1205"/>
      <c r="CB5" s="1205"/>
      <c r="CC5" s="1205"/>
      <c r="CD5" s="1205"/>
      <c r="CE5" s="1205"/>
      <c r="CF5" s="1205"/>
      <c r="CG5" s="1205"/>
      <c r="CH5" s="1205"/>
      <c r="CI5" s="1205"/>
      <c r="CJ5" s="1205"/>
      <c r="CK5" s="1205"/>
      <c r="CL5" s="1205"/>
      <c r="CM5" s="1205"/>
      <c r="CN5" s="1205"/>
      <c r="CO5" s="1205"/>
      <c r="CP5" s="1205"/>
      <c r="CQ5" s="1205"/>
      <c r="CR5" s="1205"/>
      <c r="CS5" s="1205"/>
      <c r="CT5" s="1205"/>
      <c r="CU5" s="33"/>
      <c r="CV5" s="23"/>
    </row>
    <row r="6" spans="1:100" ht="15.75" customHeight="1">
      <c r="A6" s="22"/>
      <c r="B6" s="1222"/>
      <c r="C6" s="1223"/>
      <c r="D6" s="1223"/>
      <c r="E6" s="1223"/>
      <c r="F6" s="1223"/>
      <c r="G6" s="1223"/>
      <c r="H6" s="1223"/>
      <c r="I6" s="1223"/>
      <c r="J6" s="1223"/>
      <c r="K6" s="1223"/>
      <c r="L6" s="1223"/>
      <c r="M6" s="1223"/>
      <c r="N6" s="1223"/>
      <c r="O6" s="1223"/>
      <c r="P6" s="1223"/>
      <c r="Q6" s="1223"/>
      <c r="R6" s="1223"/>
      <c r="S6" s="1223"/>
      <c r="T6" s="1223"/>
      <c r="U6" s="1223"/>
      <c r="V6" s="1223"/>
      <c r="W6" s="1223"/>
      <c r="X6" s="1223"/>
      <c r="Y6" s="1223"/>
      <c r="Z6" s="1223"/>
      <c r="AA6" s="1223"/>
      <c r="AB6" s="1223"/>
      <c r="AC6" s="1246" t="s">
        <v>315</v>
      </c>
      <c r="AD6" s="1247"/>
      <c r="AE6" s="1248"/>
      <c r="AF6" s="1248"/>
      <c r="AG6" s="1248"/>
      <c r="AH6" s="1248"/>
      <c r="AI6" s="1248"/>
      <c r="AJ6" s="1248"/>
      <c r="AK6" s="1248"/>
      <c r="AL6" s="1248"/>
      <c r="AM6" s="1248"/>
      <c r="AN6" s="1248"/>
      <c r="AO6" s="1248"/>
      <c r="AP6" s="1249"/>
      <c r="AQ6" s="1239" t="s">
        <v>211</v>
      </c>
      <c r="AR6" s="1240"/>
      <c r="AS6" s="1240"/>
      <c r="AT6" s="1240"/>
      <c r="AU6" s="1240"/>
      <c r="AV6" s="1240"/>
      <c r="AW6" s="1240"/>
      <c r="AX6" s="1240"/>
      <c r="AY6" s="1240"/>
      <c r="AZ6" s="1240"/>
      <c r="BA6" s="1240"/>
      <c r="BB6" s="1240"/>
      <c r="BC6" s="1241"/>
      <c r="BD6" s="6"/>
      <c r="BE6" s="22"/>
      <c r="BF6" s="1205"/>
      <c r="BG6" s="1205"/>
      <c r="BH6" s="1205"/>
      <c r="BI6" s="1205"/>
      <c r="BJ6" s="1205"/>
      <c r="BK6" s="1205"/>
      <c r="BL6" s="1205"/>
      <c r="BM6" s="1205"/>
      <c r="BN6" s="1205"/>
      <c r="BO6" s="1205"/>
      <c r="BP6" s="1205"/>
      <c r="BQ6" s="1205"/>
      <c r="BR6" s="1205"/>
      <c r="BS6" s="1205"/>
      <c r="BT6" s="1205"/>
      <c r="BU6" s="1205"/>
      <c r="BV6" s="1205"/>
      <c r="BW6" s="1205"/>
      <c r="BX6" s="1205"/>
      <c r="BY6" s="1205"/>
      <c r="BZ6" s="1205"/>
      <c r="CA6" s="1205"/>
      <c r="CB6" s="1205"/>
      <c r="CC6" s="1205"/>
      <c r="CD6" s="1205"/>
      <c r="CE6" s="1205"/>
      <c r="CF6" s="1205"/>
      <c r="CG6" s="1205"/>
      <c r="CH6" s="1205"/>
      <c r="CI6" s="1205"/>
      <c r="CJ6" s="1205"/>
      <c r="CK6" s="1205"/>
      <c r="CL6" s="1205"/>
      <c r="CM6" s="1205"/>
      <c r="CN6" s="1205"/>
      <c r="CO6" s="1205"/>
      <c r="CP6" s="1205"/>
      <c r="CQ6" s="1205"/>
      <c r="CR6" s="1205"/>
      <c r="CS6" s="1205"/>
      <c r="CT6" s="1205"/>
      <c r="CU6" s="33"/>
      <c r="CV6" s="23"/>
    </row>
    <row r="7" spans="1:100" ht="15.75" customHeight="1" thickBot="1">
      <c r="A7" s="22"/>
      <c r="B7" s="1225"/>
      <c r="C7" s="1226"/>
      <c r="D7" s="1226"/>
      <c r="E7" s="1226"/>
      <c r="F7" s="1226"/>
      <c r="G7" s="1226"/>
      <c r="H7" s="1226"/>
      <c r="I7" s="1226"/>
      <c r="J7" s="1226"/>
      <c r="K7" s="1226"/>
      <c r="L7" s="1226"/>
      <c r="M7" s="1226"/>
      <c r="N7" s="1226"/>
      <c r="O7" s="1226"/>
      <c r="P7" s="1226"/>
      <c r="Q7" s="1226"/>
      <c r="R7" s="1226"/>
      <c r="S7" s="1226"/>
      <c r="T7" s="1226"/>
      <c r="U7" s="1226"/>
      <c r="V7" s="1226"/>
      <c r="W7" s="1226"/>
      <c r="X7" s="1226"/>
      <c r="Y7" s="1226"/>
      <c r="Z7" s="1226"/>
      <c r="AA7" s="1226"/>
      <c r="AB7" s="1226"/>
      <c r="AC7" s="1250"/>
      <c r="AD7" s="1251"/>
      <c r="AE7" s="1252"/>
      <c r="AF7" s="1252"/>
      <c r="AG7" s="1252"/>
      <c r="AH7" s="1252"/>
      <c r="AI7" s="1252"/>
      <c r="AJ7" s="1252"/>
      <c r="AK7" s="1252"/>
      <c r="AL7" s="1252"/>
      <c r="AM7" s="1252"/>
      <c r="AN7" s="1252"/>
      <c r="AO7" s="1252"/>
      <c r="AP7" s="680"/>
      <c r="AQ7" s="1242"/>
      <c r="AR7" s="1242"/>
      <c r="AS7" s="1242"/>
      <c r="AT7" s="1242"/>
      <c r="AU7" s="1242"/>
      <c r="AV7" s="1242"/>
      <c r="AW7" s="1242"/>
      <c r="AX7" s="1242"/>
      <c r="AY7" s="1242"/>
      <c r="AZ7" s="1242"/>
      <c r="BA7" s="1242"/>
      <c r="BB7" s="1242"/>
      <c r="BC7" s="1243"/>
      <c r="BD7" s="6"/>
      <c r="BE7" s="22"/>
      <c r="BF7" s="1205"/>
      <c r="BG7" s="1205"/>
      <c r="BH7" s="1205"/>
      <c r="BI7" s="1205"/>
      <c r="BJ7" s="1205"/>
      <c r="BK7" s="1205"/>
      <c r="BL7" s="1205"/>
      <c r="BM7" s="1205"/>
      <c r="BN7" s="1205"/>
      <c r="BO7" s="1205"/>
      <c r="BP7" s="1205"/>
      <c r="BQ7" s="1205"/>
      <c r="BR7" s="1205"/>
      <c r="BS7" s="1205"/>
      <c r="BT7" s="1205"/>
      <c r="BU7" s="1205"/>
      <c r="BV7" s="1205"/>
      <c r="BW7" s="1205"/>
      <c r="BX7" s="1205"/>
      <c r="BY7" s="1205"/>
      <c r="BZ7" s="1205"/>
      <c r="CA7" s="1205"/>
      <c r="CB7" s="1205"/>
      <c r="CC7" s="1205"/>
      <c r="CD7" s="1205"/>
      <c r="CE7" s="1205"/>
      <c r="CF7" s="1205"/>
      <c r="CG7" s="1205"/>
      <c r="CH7" s="1205"/>
      <c r="CI7" s="1205"/>
      <c r="CJ7" s="1205"/>
      <c r="CK7" s="1205"/>
      <c r="CL7" s="1205"/>
      <c r="CM7" s="1205"/>
      <c r="CN7" s="1205"/>
      <c r="CO7" s="1205"/>
      <c r="CP7" s="1205"/>
      <c r="CQ7" s="1205"/>
      <c r="CR7" s="1205"/>
      <c r="CS7" s="1205"/>
      <c r="CT7" s="1205"/>
      <c r="CU7" s="33"/>
      <c r="CV7" s="23"/>
    </row>
    <row r="8" spans="1:100" ht="15.75" customHeight="1" thickBot="1">
      <c r="A8" s="22"/>
      <c r="B8" s="1230" t="s">
        <v>190</v>
      </c>
      <c r="C8" s="1230"/>
      <c r="D8" s="1230"/>
      <c r="E8" s="1230"/>
      <c r="F8" s="1230"/>
      <c r="G8" s="1230"/>
      <c r="H8" s="1230"/>
      <c r="I8" s="1230"/>
      <c r="J8" s="1230"/>
      <c r="K8" s="1230"/>
      <c r="L8" s="1230"/>
      <c r="M8" s="1230"/>
      <c r="N8" s="1230"/>
      <c r="O8" s="1230"/>
      <c r="P8" s="1230"/>
      <c r="Q8" s="1230"/>
      <c r="R8" s="1230"/>
      <c r="S8" s="1230"/>
      <c r="T8" s="1230"/>
      <c r="U8" s="1230"/>
      <c r="V8" s="1230"/>
      <c r="W8" s="1230"/>
      <c r="X8" s="1230"/>
      <c r="Y8" s="1230"/>
      <c r="Z8" s="1230"/>
      <c r="AA8" s="1230"/>
      <c r="AB8" s="1230"/>
      <c r="AC8" s="1229" t="s">
        <v>191</v>
      </c>
      <c r="AD8" s="1229"/>
      <c r="AE8" s="1229"/>
      <c r="AF8" s="1229"/>
      <c r="AG8" s="1229"/>
      <c r="AH8" s="1229"/>
      <c r="AI8" s="1229"/>
      <c r="AJ8" s="1229"/>
      <c r="AK8" s="1229"/>
      <c r="AL8" s="1229"/>
      <c r="AM8" s="1229"/>
      <c r="AN8" s="1229"/>
      <c r="AO8" s="1229"/>
      <c r="AP8" s="1229"/>
      <c r="AQ8" s="1229"/>
      <c r="AR8" s="1229"/>
      <c r="AS8" s="1229"/>
      <c r="AT8" s="1229"/>
      <c r="AU8" s="1229"/>
      <c r="AV8" s="1229"/>
      <c r="AW8" s="1229"/>
      <c r="AX8" s="1229"/>
      <c r="AY8" s="1229"/>
      <c r="AZ8" s="1229"/>
      <c r="BA8" s="1229"/>
      <c r="BB8" s="1229"/>
      <c r="BC8" s="1229"/>
      <c r="BE8" s="22"/>
      <c r="BF8" s="1205"/>
      <c r="BG8" s="1205"/>
      <c r="BH8" s="1205"/>
      <c r="BI8" s="1205"/>
      <c r="BJ8" s="1205"/>
      <c r="BK8" s="1205"/>
      <c r="BL8" s="1205"/>
      <c r="BM8" s="1205"/>
      <c r="BN8" s="1205"/>
      <c r="BO8" s="1205"/>
      <c r="BP8" s="1205"/>
      <c r="BQ8" s="1205"/>
      <c r="BR8" s="1205"/>
      <c r="BS8" s="1205"/>
      <c r="BT8" s="1205"/>
      <c r="BU8" s="1205"/>
      <c r="BV8" s="1205"/>
      <c r="BW8" s="1205"/>
      <c r="BX8" s="1205"/>
      <c r="BY8" s="1205"/>
      <c r="BZ8" s="1205"/>
      <c r="CA8" s="1205"/>
      <c r="CB8" s="1205"/>
      <c r="CC8" s="1205"/>
      <c r="CD8" s="1205"/>
      <c r="CE8" s="1205"/>
      <c r="CF8" s="1205"/>
      <c r="CG8" s="1205"/>
      <c r="CH8" s="1205"/>
      <c r="CI8" s="1205"/>
      <c r="CJ8" s="1205"/>
      <c r="CK8" s="1205"/>
      <c r="CL8" s="1205"/>
      <c r="CM8" s="1205"/>
      <c r="CN8" s="1205"/>
      <c r="CO8" s="1205"/>
      <c r="CP8" s="1205"/>
      <c r="CQ8" s="1205"/>
      <c r="CR8" s="1205"/>
      <c r="CS8" s="1205"/>
      <c r="CT8" s="1205"/>
      <c r="CU8" s="33"/>
      <c r="CV8" s="23"/>
    </row>
    <row r="9" spans="1:100" ht="15.75" customHeight="1">
      <c r="A9" s="22"/>
      <c r="B9" s="1230"/>
      <c r="C9" s="1230"/>
      <c r="D9" s="1230"/>
      <c r="E9" s="1230"/>
      <c r="F9" s="1230"/>
      <c r="G9" s="1230"/>
      <c r="H9" s="1230"/>
      <c r="I9" s="1230"/>
      <c r="J9" s="1230"/>
      <c r="K9" s="1230"/>
      <c r="L9" s="1230"/>
      <c r="M9" s="1230"/>
      <c r="N9" s="1230"/>
      <c r="O9" s="1230"/>
      <c r="P9" s="1230"/>
      <c r="Q9" s="1230"/>
      <c r="R9" s="1230"/>
      <c r="S9" s="1230"/>
      <c r="T9" s="1230"/>
      <c r="U9" s="1230"/>
      <c r="V9" s="1230"/>
      <c r="W9" s="1230"/>
      <c r="X9" s="1230"/>
      <c r="Y9" s="1230"/>
      <c r="Z9" s="1230"/>
      <c r="AA9" s="1230"/>
      <c r="AB9" s="1230"/>
      <c r="AC9" s="1229"/>
      <c r="AD9" s="1229"/>
      <c r="AE9" s="1229"/>
      <c r="AF9" s="1229"/>
      <c r="AG9" s="1229"/>
      <c r="AH9" s="1229"/>
      <c r="AI9" s="1229"/>
      <c r="AJ9" s="1229"/>
      <c r="AK9" s="1229"/>
      <c r="AL9" s="1229"/>
      <c r="AM9" s="1229"/>
      <c r="AN9" s="1229"/>
      <c r="AO9" s="1229"/>
      <c r="AP9" s="1229"/>
      <c r="AQ9" s="1229"/>
      <c r="AR9" s="1229"/>
      <c r="AS9" s="1229"/>
      <c r="AT9" s="1229"/>
      <c r="AU9" s="1229"/>
      <c r="AV9" s="1229"/>
      <c r="AW9" s="1229"/>
      <c r="AX9" s="1229"/>
      <c r="AY9" s="1229"/>
      <c r="AZ9" s="1229"/>
      <c r="BA9" s="1229"/>
      <c r="BB9" s="1229"/>
      <c r="BC9" s="1229"/>
      <c r="BE9" s="22"/>
      <c r="BF9" s="1205"/>
      <c r="BG9" s="1205"/>
      <c r="BH9" s="1205"/>
      <c r="BI9" s="1205"/>
      <c r="BJ9" s="1205"/>
      <c r="BK9" s="1205"/>
      <c r="BL9" s="1205"/>
      <c r="BM9" s="1205"/>
      <c r="BN9" s="1205"/>
      <c r="BO9" s="1205"/>
      <c r="BP9" s="1205"/>
      <c r="BQ9" s="1205"/>
      <c r="BR9" s="1205"/>
      <c r="BS9" s="1205"/>
      <c r="BT9" s="1205"/>
      <c r="BU9" s="1205"/>
      <c r="BV9" s="1205"/>
      <c r="BW9" s="1205"/>
      <c r="BX9" s="1205"/>
      <c r="BY9" s="1205"/>
      <c r="BZ9" s="1205"/>
      <c r="CA9" s="1205"/>
      <c r="CB9" s="1205"/>
      <c r="CC9" s="1205"/>
      <c r="CD9" s="1205"/>
      <c r="CE9" s="1205"/>
      <c r="CF9" s="1205"/>
      <c r="CG9" s="1205"/>
      <c r="CH9" s="1205"/>
      <c r="CI9" s="1205"/>
      <c r="CJ9" s="1205"/>
      <c r="CK9" s="1205"/>
      <c r="CL9" s="1205"/>
      <c r="CM9" s="1205"/>
      <c r="CN9" s="1205"/>
      <c r="CO9" s="1205"/>
      <c r="CP9" s="1205"/>
      <c r="CQ9" s="1205"/>
      <c r="CR9" s="1205"/>
      <c r="CS9" s="1205"/>
      <c r="CT9" s="1205"/>
      <c r="CU9" s="33"/>
      <c r="CV9" s="23"/>
    </row>
    <row r="10" spans="1:100" ht="15.75" customHeight="1" thickBot="1">
      <c r="A10" s="22"/>
      <c r="B10" s="1227" t="s">
        <v>494</v>
      </c>
      <c r="C10" s="1227"/>
      <c r="D10" s="1227"/>
      <c r="E10" s="1227"/>
      <c r="F10" s="1227"/>
      <c r="G10" s="1227"/>
      <c r="H10" s="1227"/>
      <c r="I10" s="1227"/>
      <c r="J10" s="1227"/>
      <c r="K10" s="1227"/>
      <c r="L10" s="1227"/>
      <c r="M10" s="1227"/>
      <c r="N10" s="1227"/>
      <c r="O10" s="1227"/>
      <c r="P10" s="1227"/>
      <c r="Q10" s="1227"/>
      <c r="R10" s="1227"/>
      <c r="S10" s="1227"/>
      <c r="T10" s="1227"/>
      <c r="U10" s="1227"/>
      <c r="V10" s="1227"/>
      <c r="W10" s="1227"/>
      <c r="X10" s="1227"/>
      <c r="Y10" s="1227"/>
      <c r="Z10" s="1227"/>
      <c r="AA10" s="1227"/>
      <c r="AB10" s="1227"/>
      <c r="AC10" s="1227"/>
      <c r="AD10" s="1227"/>
      <c r="AE10" s="1227"/>
      <c r="AF10" s="1227"/>
      <c r="AG10" s="1227"/>
      <c r="AH10" s="1227"/>
      <c r="AI10" s="1227"/>
      <c r="AJ10" s="1227"/>
      <c r="AK10" s="1227"/>
      <c r="AL10" s="1227"/>
      <c r="AM10" s="1227"/>
      <c r="AN10" s="1227"/>
      <c r="AO10" s="1227"/>
      <c r="AP10" s="1227"/>
      <c r="AQ10" s="1227"/>
      <c r="AR10" s="1227"/>
      <c r="AS10" s="1227"/>
      <c r="AT10" s="1227"/>
      <c r="AU10" s="1227"/>
      <c r="AV10" s="1227"/>
      <c r="AW10" s="1227"/>
      <c r="AX10" s="1227"/>
      <c r="AY10" s="1227"/>
      <c r="AZ10" s="1227"/>
      <c r="BA10" s="1227"/>
      <c r="BB10" s="1227"/>
      <c r="BC10" s="1227"/>
      <c r="BD10" s="21"/>
      <c r="BE10" s="22"/>
      <c r="BF10" s="1205"/>
      <c r="BG10" s="1205"/>
      <c r="BH10" s="1205"/>
      <c r="BI10" s="1205"/>
      <c r="BJ10" s="1205"/>
      <c r="BK10" s="1205"/>
      <c r="BL10" s="1205"/>
      <c r="BM10" s="1205"/>
      <c r="BN10" s="1205"/>
      <c r="BO10" s="1205"/>
      <c r="BP10" s="1205"/>
      <c r="BQ10" s="1205"/>
      <c r="BR10" s="1205"/>
      <c r="BS10" s="1205"/>
      <c r="BT10" s="1205"/>
      <c r="BU10" s="1205"/>
      <c r="BV10" s="1205"/>
      <c r="BW10" s="1205"/>
      <c r="BX10" s="1205"/>
      <c r="BY10" s="1205"/>
      <c r="BZ10" s="1205"/>
      <c r="CA10" s="1205"/>
      <c r="CB10" s="1205"/>
      <c r="CC10" s="1205"/>
      <c r="CD10" s="1205"/>
      <c r="CE10" s="1205"/>
      <c r="CF10" s="1205"/>
      <c r="CG10" s="1205"/>
      <c r="CH10" s="1205"/>
      <c r="CI10" s="1205"/>
      <c r="CJ10" s="1205"/>
      <c r="CK10" s="1205"/>
      <c r="CL10" s="1205"/>
      <c r="CM10" s="1205"/>
      <c r="CN10" s="1205"/>
      <c r="CO10" s="1205"/>
      <c r="CP10" s="1205"/>
      <c r="CQ10" s="1205"/>
      <c r="CR10" s="1205"/>
      <c r="CS10" s="1205"/>
      <c r="CT10" s="1205"/>
      <c r="CU10" s="33"/>
      <c r="CV10" s="23"/>
    </row>
    <row r="11" spans="1:100" ht="15.75" customHeight="1" thickBot="1">
      <c r="A11" s="22"/>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21"/>
      <c r="BE11" s="22"/>
      <c r="BF11" s="1205"/>
      <c r="BG11" s="1205"/>
      <c r="BH11" s="1205"/>
      <c r="BI11" s="1205"/>
      <c r="BJ11" s="1205"/>
      <c r="BK11" s="1205"/>
      <c r="BL11" s="1205"/>
      <c r="BM11" s="1205"/>
      <c r="BN11" s="1205"/>
      <c r="BO11" s="1205"/>
      <c r="BP11" s="1205"/>
      <c r="BQ11" s="1205"/>
      <c r="BR11" s="1205"/>
      <c r="BS11" s="1205"/>
      <c r="BT11" s="1205"/>
      <c r="BU11" s="1205"/>
      <c r="BV11" s="1205"/>
      <c r="BW11" s="1205"/>
      <c r="BX11" s="1205"/>
      <c r="BY11" s="1205"/>
      <c r="BZ11" s="1205"/>
      <c r="CA11" s="1205"/>
      <c r="CB11" s="1205"/>
      <c r="CC11" s="1205"/>
      <c r="CD11" s="1205"/>
      <c r="CE11" s="1205"/>
      <c r="CF11" s="1205"/>
      <c r="CG11" s="1205"/>
      <c r="CH11" s="1205"/>
      <c r="CI11" s="1205"/>
      <c r="CJ11" s="1205"/>
      <c r="CK11" s="1205"/>
      <c r="CL11" s="1205"/>
      <c r="CM11" s="1205"/>
      <c r="CN11" s="1205"/>
      <c r="CO11" s="1205"/>
      <c r="CP11" s="1205"/>
      <c r="CQ11" s="1205"/>
      <c r="CR11" s="1205"/>
      <c r="CS11" s="1205"/>
      <c r="CT11" s="1205"/>
      <c r="CU11" s="33"/>
      <c r="CV11" s="23"/>
    </row>
    <row r="12" spans="1:100" ht="15.75" customHeight="1">
      <c r="A12" s="22"/>
      <c r="B12" s="1211" t="s">
        <v>192</v>
      </c>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3" t="s">
        <v>193</v>
      </c>
      <c r="Z12" s="1213"/>
      <c r="AA12" s="1213"/>
      <c r="AB12" s="1214"/>
      <c r="AC12" s="1211" t="s">
        <v>194</v>
      </c>
      <c r="AD12" s="1215"/>
      <c r="AE12" s="1215"/>
      <c r="AF12" s="1215"/>
      <c r="AG12" s="1215"/>
      <c r="AH12" s="1215"/>
      <c r="AI12" s="1215"/>
      <c r="AJ12" s="1215"/>
      <c r="AK12" s="1215"/>
      <c r="AL12" s="1215"/>
      <c r="AM12" s="1215"/>
      <c r="AN12" s="1215"/>
      <c r="AO12" s="1215"/>
      <c r="AP12" s="1215"/>
      <c r="AQ12" s="1215"/>
      <c r="AR12" s="1215"/>
      <c r="AS12" s="1215"/>
      <c r="AT12" s="1215"/>
      <c r="AU12" s="1215"/>
      <c r="AV12" s="1215"/>
      <c r="AW12" s="1215"/>
      <c r="AX12" s="1215"/>
      <c r="AY12" s="1215"/>
      <c r="AZ12" s="1216" t="s">
        <v>195</v>
      </c>
      <c r="BA12" s="1216"/>
      <c r="BB12" s="1216"/>
      <c r="BC12" s="1214"/>
      <c r="BD12" s="18"/>
      <c r="BE12" s="22"/>
      <c r="BF12" s="1205"/>
      <c r="BG12" s="1205"/>
      <c r="BH12" s="1205"/>
      <c r="BI12" s="1205"/>
      <c r="BJ12" s="1205"/>
      <c r="BK12" s="1205"/>
      <c r="BL12" s="1205"/>
      <c r="BM12" s="1205"/>
      <c r="BN12" s="1205"/>
      <c r="BO12" s="1205"/>
      <c r="BP12" s="1205"/>
      <c r="BQ12" s="1205"/>
      <c r="BR12" s="1205"/>
      <c r="BS12" s="1205"/>
      <c r="BT12" s="1205"/>
      <c r="BU12" s="1205"/>
      <c r="BV12" s="1205"/>
      <c r="BW12" s="1205"/>
      <c r="BX12" s="1205"/>
      <c r="BY12" s="1205"/>
      <c r="BZ12" s="1205"/>
      <c r="CA12" s="1205"/>
      <c r="CB12" s="1205"/>
      <c r="CC12" s="1205"/>
      <c r="CD12" s="1205"/>
      <c r="CE12" s="1205"/>
      <c r="CF12" s="1205"/>
      <c r="CG12" s="1205"/>
      <c r="CH12" s="1205"/>
      <c r="CI12" s="1205"/>
      <c r="CJ12" s="1205"/>
      <c r="CK12" s="1205"/>
      <c r="CL12" s="1205"/>
      <c r="CM12" s="1205"/>
      <c r="CN12" s="1205"/>
      <c r="CO12" s="1205"/>
      <c r="CP12" s="1205"/>
      <c r="CQ12" s="1205"/>
      <c r="CR12" s="1205"/>
      <c r="CS12" s="1205"/>
      <c r="CT12" s="1205"/>
      <c r="CU12" s="33"/>
      <c r="CV12" s="23"/>
    </row>
    <row r="13" spans="1:100" ht="15.75" customHeight="1">
      <c r="A13" s="22"/>
      <c r="B13" s="1257" t="s">
        <v>495</v>
      </c>
      <c r="C13" s="1258"/>
      <c r="D13" s="1258"/>
      <c r="E13" s="1258"/>
      <c r="F13" s="1258"/>
      <c r="G13" s="1258"/>
      <c r="H13" s="1258"/>
      <c r="I13" s="1258"/>
      <c r="J13" s="1258"/>
      <c r="K13" s="1258"/>
      <c r="L13" s="1258"/>
      <c r="M13" s="1258"/>
      <c r="N13" s="1258"/>
      <c r="O13" s="1258"/>
      <c r="P13" s="1258"/>
      <c r="Q13" s="1258"/>
      <c r="R13" s="1258"/>
      <c r="S13" s="1258"/>
      <c r="T13" s="1258"/>
      <c r="U13" s="1258"/>
      <c r="V13" s="1258"/>
      <c r="W13" s="1258"/>
      <c r="X13" s="1258"/>
      <c r="Y13" s="1259"/>
      <c r="Z13" s="1259"/>
      <c r="AA13" s="1259"/>
      <c r="AB13" s="1260"/>
      <c r="AC13" s="1257" t="s">
        <v>501</v>
      </c>
      <c r="AD13" s="1258"/>
      <c r="AE13" s="1258"/>
      <c r="AF13" s="1258"/>
      <c r="AG13" s="1258"/>
      <c r="AH13" s="1258"/>
      <c r="AI13" s="1258"/>
      <c r="AJ13" s="1258"/>
      <c r="AK13" s="1258"/>
      <c r="AL13" s="1258"/>
      <c r="AM13" s="1258"/>
      <c r="AN13" s="1258"/>
      <c r="AO13" s="1258"/>
      <c r="AP13" s="1258"/>
      <c r="AQ13" s="1258"/>
      <c r="AR13" s="1258"/>
      <c r="AS13" s="1258"/>
      <c r="AT13" s="1258"/>
      <c r="AU13" s="1258"/>
      <c r="AV13" s="1258"/>
      <c r="AW13" s="1258"/>
      <c r="AX13" s="1258"/>
      <c r="AY13" s="1258"/>
      <c r="AZ13" s="1259">
        <v>0</v>
      </c>
      <c r="BA13" s="1259"/>
      <c r="BB13" s="1259"/>
      <c r="BC13" s="1260"/>
      <c r="BE13" s="22"/>
      <c r="BF13" s="1205"/>
      <c r="BG13" s="1205"/>
      <c r="BH13" s="1205"/>
      <c r="BI13" s="1205"/>
      <c r="BJ13" s="1205"/>
      <c r="BK13" s="1205"/>
      <c r="BL13" s="1205"/>
      <c r="BM13" s="1205"/>
      <c r="BN13" s="1205"/>
      <c r="BO13" s="1205"/>
      <c r="BP13" s="1205"/>
      <c r="BQ13" s="1205"/>
      <c r="BR13" s="1205"/>
      <c r="BS13" s="1205"/>
      <c r="BT13" s="1205"/>
      <c r="BU13" s="1205"/>
      <c r="BV13" s="1205"/>
      <c r="BW13" s="1205"/>
      <c r="BX13" s="1205"/>
      <c r="BY13" s="1205"/>
      <c r="BZ13" s="1205"/>
      <c r="CA13" s="1205"/>
      <c r="CB13" s="1205"/>
      <c r="CC13" s="1205"/>
      <c r="CD13" s="1205"/>
      <c r="CE13" s="1205"/>
      <c r="CF13" s="1205"/>
      <c r="CG13" s="1205"/>
      <c r="CH13" s="1205"/>
      <c r="CI13" s="1205"/>
      <c r="CJ13" s="1205"/>
      <c r="CK13" s="1205"/>
      <c r="CL13" s="1205"/>
      <c r="CM13" s="1205"/>
      <c r="CN13" s="1205"/>
      <c r="CO13" s="1205"/>
      <c r="CP13" s="1205"/>
      <c r="CQ13" s="1205"/>
      <c r="CR13" s="1205"/>
      <c r="CS13" s="1205"/>
      <c r="CT13" s="1205"/>
      <c r="CU13" s="33"/>
      <c r="CV13" s="23"/>
    </row>
    <row r="14" spans="1:100" ht="15.75" customHeight="1">
      <c r="A14" s="22"/>
      <c r="B14" s="1261"/>
      <c r="C14" s="1262"/>
      <c r="D14" s="1262"/>
      <c r="E14" s="1262"/>
      <c r="F14" s="1262"/>
      <c r="G14" s="1262"/>
      <c r="H14" s="1262"/>
      <c r="I14" s="1262"/>
      <c r="J14" s="1262"/>
      <c r="K14" s="1262"/>
      <c r="L14" s="1262"/>
      <c r="M14" s="1262"/>
      <c r="N14" s="1262"/>
      <c r="O14" s="1262"/>
      <c r="P14" s="1262"/>
      <c r="Q14" s="1262"/>
      <c r="R14" s="1262"/>
      <c r="S14" s="1262"/>
      <c r="T14" s="1262"/>
      <c r="U14" s="1262"/>
      <c r="V14" s="1262"/>
      <c r="W14" s="1262"/>
      <c r="X14" s="1262"/>
      <c r="Y14" s="1263"/>
      <c r="Z14" s="1263"/>
      <c r="AA14" s="1263"/>
      <c r="AB14" s="1264"/>
      <c r="AC14" s="1261"/>
      <c r="AD14" s="1262"/>
      <c r="AE14" s="1262"/>
      <c r="AF14" s="1262"/>
      <c r="AG14" s="1262"/>
      <c r="AH14" s="1262"/>
      <c r="AI14" s="1262"/>
      <c r="AJ14" s="1262"/>
      <c r="AK14" s="1262"/>
      <c r="AL14" s="1262"/>
      <c r="AM14" s="1262"/>
      <c r="AN14" s="1262"/>
      <c r="AO14" s="1262"/>
      <c r="AP14" s="1262"/>
      <c r="AQ14" s="1262"/>
      <c r="AR14" s="1262"/>
      <c r="AS14" s="1262"/>
      <c r="AT14" s="1262"/>
      <c r="AU14" s="1262"/>
      <c r="AV14" s="1262"/>
      <c r="AW14" s="1262"/>
      <c r="AX14" s="1262"/>
      <c r="AY14" s="1262"/>
      <c r="AZ14" s="1263"/>
      <c r="BA14" s="1263"/>
      <c r="BB14" s="1263"/>
      <c r="BC14" s="1264"/>
      <c r="BE14" s="22"/>
      <c r="BF14" s="1205"/>
      <c r="BG14" s="1205"/>
      <c r="BH14" s="1205"/>
      <c r="BI14" s="1205"/>
      <c r="BJ14" s="1205"/>
      <c r="BK14" s="1205"/>
      <c r="BL14" s="1205"/>
      <c r="BM14" s="1205"/>
      <c r="BN14" s="1205"/>
      <c r="BO14" s="1205"/>
      <c r="BP14" s="1205"/>
      <c r="BQ14" s="1205"/>
      <c r="BR14" s="1205"/>
      <c r="BS14" s="1205"/>
      <c r="BT14" s="1205"/>
      <c r="BU14" s="1205"/>
      <c r="BV14" s="1205"/>
      <c r="BW14" s="1205"/>
      <c r="BX14" s="1205"/>
      <c r="BY14" s="1205"/>
      <c r="BZ14" s="1205"/>
      <c r="CA14" s="1205"/>
      <c r="CB14" s="1205"/>
      <c r="CC14" s="1205"/>
      <c r="CD14" s="1205"/>
      <c r="CE14" s="1205"/>
      <c r="CF14" s="1205"/>
      <c r="CG14" s="1205"/>
      <c r="CH14" s="1205"/>
      <c r="CI14" s="1205"/>
      <c r="CJ14" s="1205"/>
      <c r="CK14" s="1205"/>
      <c r="CL14" s="1205"/>
      <c r="CM14" s="1205"/>
      <c r="CN14" s="1205"/>
      <c r="CO14" s="1205"/>
      <c r="CP14" s="1205"/>
      <c r="CQ14" s="1205"/>
      <c r="CR14" s="1205"/>
      <c r="CS14" s="1205"/>
      <c r="CT14" s="1205"/>
      <c r="CU14" s="33"/>
      <c r="CV14" s="23"/>
    </row>
    <row r="15" spans="1:100" ht="15.75" customHeight="1">
      <c r="A15" s="22"/>
      <c r="B15" s="1217"/>
      <c r="C15" s="1218"/>
      <c r="D15" s="1218"/>
      <c r="E15" s="1218"/>
      <c r="F15" s="1218"/>
      <c r="G15" s="1218"/>
      <c r="H15" s="1218"/>
      <c r="I15" s="1218"/>
      <c r="J15" s="1218"/>
      <c r="K15" s="1218"/>
      <c r="L15" s="1218"/>
      <c r="M15" s="1218"/>
      <c r="N15" s="1218"/>
      <c r="O15" s="1218"/>
      <c r="P15" s="1218"/>
      <c r="Q15" s="1218"/>
      <c r="R15" s="1218"/>
      <c r="S15" s="1218"/>
      <c r="T15" s="1218"/>
      <c r="U15" s="1218"/>
      <c r="V15" s="1218"/>
      <c r="W15" s="1218"/>
      <c r="X15" s="1218"/>
      <c r="Y15" s="1253"/>
      <c r="Z15" s="1253"/>
      <c r="AA15" s="1253"/>
      <c r="AB15" s="1254"/>
      <c r="AC15" s="1217"/>
      <c r="AD15" s="1255"/>
      <c r="AE15" s="1255"/>
      <c r="AF15" s="1255"/>
      <c r="AG15" s="1255"/>
      <c r="AH15" s="1255"/>
      <c r="AI15" s="1255"/>
      <c r="AJ15" s="1255"/>
      <c r="AK15" s="1255"/>
      <c r="AL15" s="1255"/>
      <c r="AM15" s="1255"/>
      <c r="AN15" s="1255"/>
      <c r="AO15" s="1255"/>
      <c r="AP15" s="1255"/>
      <c r="AQ15" s="1255"/>
      <c r="AR15" s="1255"/>
      <c r="AS15" s="1255"/>
      <c r="AT15" s="1255"/>
      <c r="AU15" s="1255"/>
      <c r="AV15" s="1255"/>
      <c r="AW15" s="1255"/>
      <c r="AX15" s="1255"/>
      <c r="AY15" s="1255"/>
      <c r="AZ15" s="1256"/>
      <c r="BA15" s="1256"/>
      <c r="BB15" s="1256"/>
      <c r="BC15" s="1254"/>
      <c r="BE15" s="22"/>
      <c r="BF15" s="1205"/>
      <c r="BG15" s="1205"/>
      <c r="BH15" s="1205"/>
      <c r="BI15" s="1205"/>
      <c r="BJ15" s="1205"/>
      <c r="BK15" s="1205"/>
      <c r="BL15" s="1205"/>
      <c r="BM15" s="1205"/>
      <c r="BN15" s="1205"/>
      <c r="BO15" s="1205"/>
      <c r="BP15" s="1205"/>
      <c r="BQ15" s="1205"/>
      <c r="BR15" s="1205"/>
      <c r="BS15" s="1205"/>
      <c r="BT15" s="1205"/>
      <c r="BU15" s="1205"/>
      <c r="BV15" s="1205"/>
      <c r="BW15" s="1205"/>
      <c r="BX15" s="1205"/>
      <c r="BY15" s="1205"/>
      <c r="BZ15" s="1205"/>
      <c r="CA15" s="1205"/>
      <c r="CB15" s="1205"/>
      <c r="CC15" s="1205"/>
      <c r="CD15" s="1205"/>
      <c r="CE15" s="1205"/>
      <c r="CF15" s="1205"/>
      <c r="CG15" s="1205"/>
      <c r="CH15" s="1205"/>
      <c r="CI15" s="1205"/>
      <c r="CJ15" s="1205"/>
      <c r="CK15" s="1205"/>
      <c r="CL15" s="1205"/>
      <c r="CM15" s="1205"/>
      <c r="CN15" s="1205"/>
      <c r="CO15" s="1205"/>
      <c r="CP15" s="1205"/>
      <c r="CQ15" s="1205"/>
      <c r="CR15" s="1205"/>
      <c r="CS15" s="1205"/>
      <c r="CT15" s="1205"/>
      <c r="CU15" s="33"/>
      <c r="CV15" s="23"/>
    </row>
    <row r="16" spans="1:100" ht="15.75" customHeight="1">
      <c r="A16" s="22"/>
      <c r="B16" s="1217"/>
      <c r="C16" s="1218"/>
      <c r="D16" s="1218"/>
      <c r="E16" s="1218"/>
      <c r="F16" s="1218"/>
      <c r="G16" s="1218"/>
      <c r="H16" s="1218"/>
      <c r="I16" s="1218"/>
      <c r="J16" s="1218"/>
      <c r="K16" s="1218"/>
      <c r="L16" s="1218"/>
      <c r="M16" s="1218"/>
      <c r="N16" s="1218"/>
      <c r="O16" s="1218"/>
      <c r="P16" s="1218"/>
      <c r="Q16" s="1218"/>
      <c r="R16" s="1218"/>
      <c r="S16" s="1218"/>
      <c r="T16" s="1218"/>
      <c r="U16" s="1218"/>
      <c r="V16" s="1218"/>
      <c r="W16" s="1218"/>
      <c r="X16" s="1218"/>
      <c r="Y16" s="1253"/>
      <c r="Z16" s="1253"/>
      <c r="AA16" s="1253"/>
      <c r="AB16" s="1254"/>
      <c r="AC16" s="1217"/>
      <c r="AD16" s="1255"/>
      <c r="AE16" s="1255"/>
      <c r="AF16" s="1255"/>
      <c r="AG16" s="1255"/>
      <c r="AH16" s="1255"/>
      <c r="AI16" s="1255"/>
      <c r="AJ16" s="1255"/>
      <c r="AK16" s="1255"/>
      <c r="AL16" s="1255"/>
      <c r="AM16" s="1255"/>
      <c r="AN16" s="1255"/>
      <c r="AO16" s="1255"/>
      <c r="AP16" s="1255"/>
      <c r="AQ16" s="1255"/>
      <c r="AR16" s="1255"/>
      <c r="AS16" s="1255"/>
      <c r="AT16" s="1255"/>
      <c r="AU16" s="1255"/>
      <c r="AV16" s="1255"/>
      <c r="AW16" s="1255"/>
      <c r="AX16" s="1255"/>
      <c r="AY16" s="1255"/>
      <c r="AZ16" s="1256"/>
      <c r="BA16" s="1256"/>
      <c r="BB16" s="1256"/>
      <c r="BC16" s="1254"/>
      <c r="BE16" s="22"/>
      <c r="BF16" s="1205"/>
      <c r="BG16" s="1205"/>
      <c r="BH16" s="1205"/>
      <c r="BI16" s="1205"/>
      <c r="BJ16" s="1205"/>
      <c r="BK16" s="1205"/>
      <c r="BL16" s="1205"/>
      <c r="BM16" s="1205"/>
      <c r="BN16" s="1205"/>
      <c r="BO16" s="1205"/>
      <c r="BP16" s="1205"/>
      <c r="BQ16" s="1205"/>
      <c r="BR16" s="1205"/>
      <c r="BS16" s="1205"/>
      <c r="BT16" s="1205"/>
      <c r="BU16" s="1205"/>
      <c r="BV16" s="1205"/>
      <c r="BW16" s="1205"/>
      <c r="BX16" s="1205"/>
      <c r="BY16" s="1205"/>
      <c r="BZ16" s="1205"/>
      <c r="CA16" s="1205"/>
      <c r="CB16" s="1205"/>
      <c r="CC16" s="1205"/>
      <c r="CD16" s="1205"/>
      <c r="CE16" s="1205"/>
      <c r="CF16" s="1205"/>
      <c r="CG16" s="1205"/>
      <c r="CH16" s="1205"/>
      <c r="CI16" s="1205"/>
      <c r="CJ16" s="1205"/>
      <c r="CK16" s="1205"/>
      <c r="CL16" s="1205"/>
      <c r="CM16" s="1205"/>
      <c r="CN16" s="1205"/>
      <c r="CO16" s="1205"/>
      <c r="CP16" s="1205"/>
      <c r="CQ16" s="1205"/>
      <c r="CR16" s="1205"/>
      <c r="CS16" s="1205"/>
      <c r="CT16" s="1205"/>
      <c r="CU16" s="33"/>
      <c r="CV16" s="23"/>
    </row>
    <row r="17" spans="1:100" ht="15.75" customHeight="1">
      <c r="A17" s="22"/>
      <c r="B17" s="1257" t="s">
        <v>496</v>
      </c>
      <c r="C17" s="1258"/>
      <c r="D17" s="1258"/>
      <c r="E17" s="1258"/>
      <c r="F17" s="1258"/>
      <c r="G17" s="1258"/>
      <c r="H17" s="1258"/>
      <c r="I17" s="1258"/>
      <c r="J17" s="1258"/>
      <c r="K17" s="1258"/>
      <c r="L17" s="1258"/>
      <c r="M17" s="1258"/>
      <c r="N17" s="1258"/>
      <c r="O17" s="1258"/>
      <c r="P17" s="1258"/>
      <c r="Q17" s="1258"/>
      <c r="R17" s="1258"/>
      <c r="S17" s="1258"/>
      <c r="T17" s="1258"/>
      <c r="U17" s="1258"/>
      <c r="V17" s="1258"/>
      <c r="W17" s="1258"/>
      <c r="X17" s="1258"/>
      <c r="Y17" s="1259"/>
      <c r="Z17" s="1259"/>
      <c r="AA17" s="1259"/>
      <c r="AB17" s="1260"/>
      <c r="AC17" s="1257" t="s">
        <v>502</v>
      </c>
      <c r="AD17" s="1258"/>
      <c r="AE17" s="1258"/>
      <c r="AF17" s="1258"/>
      <c r="AG17" s="1258"/>
      <c r="AH17" s="1258"/>
      <c r="AI17" s="1258"/>
      <c r="AJ17" s="1258"/>
      <c r="AK17" s="1258"/>
      <c r="AL17" s="1258"/>
      <c r="AM17" s="1258"/>
      <c r="AN17" s="1258"/>
      <c r="AO17" s="1258"/>
      <c r="AP17" s="1258"/>
      <c r="AQ17" s="1258"/>
      <c r="AR17" s="1258"/>
      <c r="AS17" s="1258"/>
      <c r="AT17" s="1258"/>
      <c r="AU17" s="1258"/>
      <c r="AV17" s="1258"/>
      <c r="AW17" s="1258"/>
      <c r="AX17" s="1258"/>
      <c r="AY17" s="1258"/>
      <c r="AZ17" s="1259"/>
      <c r="BA17" s="1259"/>
      <c r="BB17" s="1259"/>
      <c r="BC17" s="1260"/>
      <c r="BE17" s="22"/>
      <c r="BF17" s="1206"/>
      <c r="BG17" s="1206"/>
      <c r="BH17" s="1206"/>
      <c r="BI17" s="1206"/>
      <c r="BJ17" s="1206"/>
      <c r="BK17" s="1206"/>
      <c r="BL17" s="1206"/>
      <c r="BM17" s="1206"/>
      <c r="BN17" s="1206"/>
      <c r="BO17" s="1206"/>
      <c r="BP17" s="1206"/>
      <c r="BQ17" s="1206"/>
      <c r="BR17" s="1206"/>
      <c r="BS17" s="1206"/>
      <c r="BT17" s="1206"/>
      <c r="BU17" s="1206"/>
      <c r="BV17" s="1206"/>
      <c r="BW17" s="1206"/>
      <c r="BX17" s="1206"/>
      <c r="BY17" s="1206"/>
      <c r="BZ17" s="1206"/>
      <c r="CA17" s="1206"/>
      <c r="CB17" s="1206"/>
      <c r="CC17" s="1206"/>
      <c r="CD17" s="1206"/>
      <c r="CE17" s="1206"/>
      <c r="CF17" s="1206"/>
      <c r="CG17" s="1206"/>
      <c r="CH17" s="1206"/>
      <c r="CI17" s="1206"/>
      <c r="CJ17" s="1206"/>
      <c r="CK17" s="1206"/>
      <c r="CL17" s="1206"/>
      <c r="CM17" s="1206"/>
      <c r="CN17" s="1206"/>
      <c r="CO17" s="1206"/>
      <c r="CP17" s="1206"/>
      <c r="CQ17" s="1206"/>
      <c r="CR17" s="1206"/>
      <c r="CS17" s="1206"/>
      <c r="CT17" s="1206"/>
      <c r="CU17" s="33"/>
      <c r="CV17" s="23"/>
    </row>
    <row r="18" spans="1:100" ht="15.75" customHeight="1">
      <c r="A18" s="22"/>
      <c r="B18" s="1261"/>
      <c r="C18" s="1262"/>
      <c r="D18" s="1262"/>
      <c r="E18" s="1262"/>
      <c r="F18" s="1262"/>
      <c r="G18" s="1262"/>
      <c r="H18" s="1262"/>
      <c r="I18" s="1262"/>
      <c r="J18" s="1262"/>
      <c r="K18" s="1262"/>
      <c r="L18" s="1262"/>
      <c r="M18" s="1262"/>
      <c r="N18" s="1262"/>
      <c r="O18" s="1262"/>
      <c r="P18" s="1262"/>
      <c r="Q18" s="1262"/>
      <c r="R18" s="1262"/>
      <c r="S18" s="1262"/>
      <c r="T18" s="1262"/>
      <c r="U18" s="1262"/>
      <c r="V18" s="1262"/>
      <c r="W18" s="1262"/>
      <c r="X18" s="1262"/>
      <c r="Y18" s="1263"/>
      <c r="Z18" s="1263"/>
      <c r="AA18" s="1263"/>
      <c r="AB18" s="1264"/>
      <c r="AC18" s="1261"/>
      <c r="AD18" s="1262"/>
      <c r="AE18" s="1262"/>
      <c r="AF18" s="1262"/>
      <c r="AG18" s="1262"/>
      <c r="AH18" s="1262"/>
      <c r="AI18" s="1262"/>
      <c r="AJ18" s="1262"/>
      <c r="AK18" s="1262"/>
      <c r="AL18" s="1262"/>
      <c r="AM18" s="1262"/>
      <c r="AN18" s="1262"/>
      <c r="AO18" s="1262"/>
      <c r="AP18" s="1262"/>
      <c r="AQ18" s="1262"/>
      <c r="AR18" s="1262"/>
      <c r="AS18" s="1262"/>
      <c r="AT18" s="1262"/>
      <c r="AU18" s="1262"/>
      <c r="AV18" s="1262"/>
      <c r="AW18" s="1262"/>
      <c r="AX18" s="1262"/>
      <c r="AY18" s="1262"/>
      <c r="AZ18" s="1263"/>
      <c r="BA18" s="1263"/>
      <c r="BB18" s="1263"/>
      <c r="BC18" s="1264"/>
      <c r="BE18" s="22"/>
      <c r="BF18" s="1203"/>
      <c r="BG18" s="1203"/>
      <c r="BH18" s="1203"/>
      <c r="BI18" s="1203"/>
      <c r="BJ18" s="1203"/>
      <c r="BK18" s="1203"/>
      <c r="BL18" s="1203"/>
      <c r="BM18" s="1203"/>
      <c r="BN18" s="1203"/>
      <c r="BO18" s="1203"/>
      <c r="BP18" s="1203"/>
      <c r="BQ18" s="1203"/>
      <c r="BR18" s="1203"/>
      <c r="BS18" s="1203"/>
      <c r="BT18" s="1203"/>
      <c r="BU18" s="1203"/>
      <c r="BV18" s="1203"/>
      <c r="BW18" s="1203"/>
      <c r="BX18" s="1203"/>
      <c r="BY18" s="1203"/>
      <c r="BZ18" s="1203"/>
      <c r="CA18" s="1203"/>
      <c r="CB18" s="1203"/>
      <c r="CC18" s="1203"/>
      <c r="CD18" s="1203"/>
      <c r="CE18" s="1203"/>
      <c r="CF18" s="1203"/>
      <c r="CG18" s="1203"/>
      <c r="CH18" s="1203"/>
      <c r="CI18" s="1203"/>
      <c r="CJ18" s="1203"/>
      <c r="CK18" s="1203"/>
      <c r="CL18" s="1203"/>
      <c r="CM18" s="1203"/>
      <c r="CN18" s="1203"/>
      <c r="CO18" s="1203"/>
      <c r="CP18" s="1203"/>
      <c r="CQ18" s="1203"/>
      <c r="CR18" s="1203"/>
      <c r="CS18" s="1203"/>
      <c r="CT18" s="1203"/>
      <c r="CU18" s="33"/>
      <c r="CV18" s="23"/>
    </row>
    <row r="19" spans="1:100" ht="15.75" customHeight="1">
      <c r="A19" s="22"/>
      <c r="B19" s="1217"/>
      <c r="C19" s="1218"/>
      <c r="D19" s="1218"/>
      <c r="E19" s="1218"/>
      <c r="F19" s="1218"/>
      <c r="G19" s="1218"/>
      <c r="H19" s="1218"/>
      <c r="I19" s="1218"/>
      <c r="J19" s="1218"/>
      <c r="K19" s="1218"/>
      <c r="L19" s="1218"/>
      <c r="M19" s="1218"/>
      <c r="N19" s="1218"/>
      <c r="O19" s="1218"/>
      <c r="P19" s="1218"/>
      <c r="Q19" s="1218"/>
      <c r="R19" s="1218"/>
      <c r="S19" s="1218"/>
      <c r="T19" s="1218"/>
      <c r="U19" s="1218"/>
      <c r="V19" s="1218"/>
      <c r="W19" s="1218"/>
      <c r="X19" s="1218"/>
      <c r="Y19" s="1253"/>
      <c r="Z19" s="1253"/>
      <c r="AA19" s="1253"/>
      <c r="AB19" s="1254"/>
      <c r="AC19" s="1217"/>
      <c r="AD19" s="1255"/>
      <c r="AE19" s="1255"/>
      <c r="AF19" s="1255"/>
      <c r="AG19" s="1255"/>
      <c r="AH19" s="1255"/>
      <c r="AI19" s="1255"/>
      <c r="AJ19" s="1255"/>
      <c r="AK19" s="1255"/>
      <c r="AL19" s="1255"/>
      <c r="AM19" s="1255"/>
      <c r="AN19" s="1255"/>
      <c r="AO19" s="1255"/>
      <c r="AP19" s="1255"/>
      <c r="AQ19" s="1255"/>
      <c r="AR19" s="1255"/>
      <c r="AS19" s="1255"/>
      <c r="AT19" s="1255"/>
      <c r="AU19" s="1255"/>
      <c r="AV19" s="1255"/>
      <c r="AW19" s="1255"/>
      <c r="AX19" s="1255"/>
      <c r="AY19" s="1255"/>
      <c r="AZ19" s="1256"/>
      <c r="BA19" s="1256"/>
      <c r="BB19" s="1256"/>
      <c r="BC19" s="1254"/>
      <c r="BE19" s="22"/>
      <c r="BF19" s="1126"/>
      <c r="BG19" s="1126"/>
      <c r="BH19" s="1126"/>
      <c r="BI19" s="1126"/>
      <c r="BJ19" s="1126"/>
      <c r="BK19" s="1126"/>
      <c r="BL19" s="1126"/>
      <c r="BM19" s="1126"/>
      <c r="BN19" s="1126"/>
      <c r="BO19" s="1126"/>
      <c r="BP19" s="1126"/>
      <c r="BQ19" s="1126"/>
      <c r="BR19" s="1126"/>
      <c r="BS19" s="1126"/>
      <c r="BT19" s="1126"/>
      <c r="BU19" s="1126"/>
      <c r="BV19" s="1126"/>
      <c r="BW19" s="1126"/>
      <c r="BX19" s="1126"/>
      <c r="BY19" s="1126"/>
      <c r="BZ19" s="1126"/>
      <c r="CA19" s="1126"/>
      <c r="CB19" s="1126"/>
      <c r="CC19" s="1126"/>
      <c r="CD19" s="1126"/>
      <c r="CE19" s="1126"/>
      <c r="CF19" s="1126"/>
      <c r="CG19" s="1126"/>
      <c r="CH19" s="1126"/>
      <c r="CI19" s="1126"/>
      <c r="CJ19" s="1126"/>
      <c r="CK19" s="1126"/>
      <c r="CL19" s="1126"/>
      <c r="CM19" s="1126"/>
      <c r="CN19" s="1126"/>
      <c r="CO19" s="1126"/>
      <c r="CP19" s="1126"/>
      <c r="CQ19" s="1126"/>
      <c r="CR19" s="1126"/>
      <c r="CS19" s="1126"/>
      <c r="CT19" s="1126"/>
      <c r="CU19" s="33"/>
      <c r="CV19" s="23"/>
    </row>
    <row r="20" spans="1:100" ht="15.75" customHeight="1">
      <c r="A20" s="22"/>
      <c r="B20" s="1217"/>
      <c r="C20" s="1218"/>
      <c r="D20" s="1218"/>
      <c r="E20" s="1218"/>
      <c r="F20" s="1218"/>
      <c r="G20" s="1218"/>
      <c r="H20" s="1218"/>
      <c r="I20" s="1218"/>
      <c r="J20" s="1218"/>
      <c r="K20" s="1218"/>
      <c r="L20" s="1218"/>
      <c r="M20" s="1218"/>
      <c r="N20" s="1218"/>
      <c r="O20" s="1218"/>
      <c r="P20" s="1218"/>
      <c r="Q20" s="1218"/>
      <c r="R20" s="1218"/>
      <c r="S20" s="1218"/>
      <c r="T20" s="1218"/>
      <c r="U20" s="1218"/>
      <c r="V20" s="1218"/>
      <c r="W20" s="1218"/>
      <c r="X20" s="1218"/>
      <c r="Y20" s="1253"/>
      <c r="Z20" s="1253"/>
      <c r="AA20" s="1253"/>
      <c r="AB20" s="1254"/>
      <c r="AC20" s="1217"/>
      <c r="AD20" s="1255"/>
      <c r="AE20" s="1255"/>
      <c r="AF20" s="1255"/>
      <c r="AG20" s="1255"/>
      <c r="AH20" s="1255"/>
      <c r="AI20" s="1255"/>
      <c r="AJ20" s="1255"/>
      <c r="AK20" s="1255"/>
      <c r="AL20" s="1255"/>
      <c r="AM20" s="1255"/>
      <c r="AN20" s="1255"/>
      <c r="AO20" s="1255"/>
      <c r="AP20" s="1255"/>
      <c r="AQ20" s="1255"/>
      <c r="AR20" s="1255"/>
      <c r="AS20" s="1255"/>
      <c r="AT20" s="1255"/>
      <c r="AU20" s="1255"/>
      <c r="AV20" s="1255"/>
      <c r="AW20" s="1255"/>
      <c r="AX20" s="1255"/>
      <c r="AY20" s="1255"/>
      <c r="AZ20" s="1256"/>
      <c r="BA20" s="1256"/>
      <c r="BB20" s="1256"/>
      <c r="BC20" s="1254"/>
      <c r="BE20" s="22"/>
      <c r="BF20" s="1126"/>
      <c r="BG20" s="1126"/>
      <c r="BH20" s="1126"/>
      <c r="BI20" s="1126"/>
      <c r="BJ20" s="1126"/>
      <c r="BK20" s="1126"/>
      <c r="BL20" s="1126"/>
      <c r="BM20" s="1126"/>
      <c r="BN20" s="1126"/>
      <c r="BO20" s="1126"/>
      <c r="BP20" s="1126"/>
      <c r="BQ20" s="1126"/>
      <c r="BR20" s="1126"/>
      <c r="BS20" s="1126"/>
      <c r="BT20" s="1126"/>
      <c r="BU20" s="1126"/>
      <c r="BV20" s="1126"/>
      <c r="BW20" s="1126"/>
      <c r="BX20" s="1126"/>
      <c r="BY20" s="1126"/>
      <c r="BZ20" s="1126"/>
      <c r="CA20" s="1126"/>
      <c r="CB20" s="1126"/>
      <c r="CC20" s="1126"/>
      <c r="CD20" s="1126"/>
      <c r="CE20" s="1126"/>
      <c r="CF20" s="1126"/>
      <c r="CG20" s="1126"/>
      <c r="CH20" s="1126"/>
      <c r="CI20" s="1126"/>
      <c r="CJ20" s="1126"/>
      <c r="CK20" s="1126"/>
      <c r="CL20" s="1126"/>
      <c r="CM20" s="1126"/>
      <c r="CN20" s="1126"/>
      <c r="CO20" s="1126"/>
      <c r="CP20" s="1126"/>
      <c r="CQ20" s="1126"/>
      <c r="CR20" s="1126"/>
      <c r="CS20" s="1126"/>
      <c r="CT20" s="1126"/>
      <c r="CU20" s="33"/>
      <c r="CV20" s="23"/>
    </row>
    <row r="21" spans="1:100" ht="15.75" customHeight="1">
      <c r="A21" s="22"/>
      <c r="B21" s="1257" t="s">
        <v>497</v>
      </c>
      <c r="C21" s="1258"/>
      <c r="D21" s="1258"/>
      <c r="E21" s="1258"/>
      <c r="F21" s="1258"/>
      <c r="G21" s="1258"/>
      <c r="H21" s="1258"/>
      <c r="I21" s="1258"/>
      <c r="J21" s="1258"/>
      <c r="K21" s="1258"/>
      <c r="L21" s="1258"/>
      <c r="M21" s="1258"/>
      <c r="N21" s="1258"/>
      <c r="O21" s="1258"/>
      <c r="P21" s="1258"/>
      <c r="Q21" s="1258"/>
      <c r="R21" s="1258"/>
      <c r="S21" s="1258"/>
      <c r="T21" s="1258"/>
      <c r="U21" s="1258"/>
      <c r="V21" s="1258"/>
      <c r="W21" s="1258"/>
      <c r="X21" s="1258"/>
      <c r="Y21" s="1259"/>
      <c r="Z21" s="1259"/>
      <c r="AA21" s="1259"/>
      <c r="AB21" s="1260"/>
      <c r="AC21" s="1257" t="s">
        <v>505</v>
      </c>
      <c r="AD21" s="1258"/>
      <c r="AE21" s="1258"/>
      <c r="AF21" s="1258"/>
      <c r="AG21" s="1258"/>
      <c r="AH21" s="1258"/>
      <c r="AI21" s="1258"/>
      <c r="AJ21" s="1258"/>
      <c r="AK21" s="1258"/>
      <c r="AL21" s="1258"/>
      <c r="AM21" s="1258"/>
      <c r="AN21" s="1258"/>
      <c r="AO21" s="1258"/>
      <c r="AP21" s="1258"/>
      <c r="AQ21" s="1258"/>
      <c r="AR21" s="1258"/>
      <c r="AS21" s="1258"/>
      <c r="AT21" s="1258"/>
      <c r="AU21" s="1258"/>
      <c r="AV21" s="1258"/>
      <c r="AW21" s="1258"/>
      <c r="AX21" s="1258"/>
      <c r="AY21" s="1258"/>
      <c r="AZ21" s="1259"/>
      <c r="BA21" s="1259"/>
      <c r="BB21" s="1259"/>
      <c r="BC21" s="1260"/>
      <c r="BE21" s="22"/>
      <c r="BF21" s="1125"/>
      <c r="BG21" s="1125"/>
      <c r="BH21" s="1125"/>
      <c r="BI21" s="1125"/>
      <c r="BJ21" s="1125"/>
      <c r="BK21" s="1125"/>
      <c r="BL21" s="1125"/>
      <c r="BM21" s="1125"/>
      <c r="BN21" s="1125"/>
      <c r="BO21" s="1125"/>
      <c r="BP21" s="1125"/>
      <c r="BQ21" s="1125"/>
      <c r="BR21" s="1125"/>
      <c r="BS21" s="1125"/>
      <c r="BT21" s="1125"/>
      <c r="BU21" s="1125"/>
      <c r="BV21" s="1125"/>
      <c r="BW21" s="1125"/>
      <c r="BX21" s="1125"/>
      <c r="BY21" s="1125"/>
      <c r="BZ21" s="1125"/>
      <c r="CA21" s="1125"/>
      <c r="CB21" s="1125"/>
      <c r="CC21" s="1125"/>
      <c r="CD21" s="1125"/>
      <c r="CE21" s="1125"/>
      <c r="CF21" s="1125"/>
      <c r="CG21" s="1125"/>
      <c r="CH21" s="1125"/>
      <c r="CI21" s="1125"/>
      <c r="CJ21" s="1125"/>
      <c r="CK21" s="1125"/>
      <c r="CL21" s="1125"/>
      <c r="CM21" s="1125"/>
      <c r="CN21" s="1125"/>
      <c r="CO21" s="1125"/>
      <c r="CP21" s="1125"/>
      <c r="CQ21" s="1125"/>
      <c r="CR21" s="1125"/>
      <c r="CS21" s="1125"/>
      <c r="CT21" s="1125"/>
      <c r="CU21" s="33"/>
      <c r="CV21" s="23"/>
    </row>
    <row r="22" spans="1:100" ht="15.75" customHeight="1" thickBot="1">
      <c r="A22" s="22"/>
      <c r="B22" s="1261"/>
      <c r="C22" s="1262"/>
      <c r="D22" s="1262"/>
      <c r="E22" s="1262"/>
      <c r="F22" s="1262"/>
      <c r="G22" s="1262"/>
      <c r="H22" s="1262"/>
      <c r="I22" s="1262"/>
      <c r="J22" s="1262"/>
      <c r="K22" s="1262"/>
      <c r="L22" s="1262"/>
      <c r="M22" s="1262"/>
      <c r="N22" s="1262"/>
      <c r="O22" s="1262"/>
      <c r="P22" s="1262"/>
      <c r="Q22" s="1262"/>
      <c r="R22" s="1262"/>
      <c r="S22" s="1262"/>
      <c r="T22" s="1262"/>
      <c r="U22" s="1262"/>
      <c r="V22" s="1262"/>
      <c r="W22" s="1262"/>
      <c r="X22" s="1262"/>
      <c r="Y22" s="1263"/>
      <c r="Z22" s="1263"/>
      <c r="AA22" s="1263"/>
      <c r="AB22" s="1264"/>
      <c r="AC22" s="1261"/>
      <c r="AD22" s="1262"/>
      <c r="AE22" s="1262"/>
      <c r="AF22" s="1262"/>
      <c r="AG22" s="1262"/>
      <c r="AH22" s="1262"/>
      <c r="AI22" s="1262"/>
      <c r="AJ22" s="1262"/>
      <c r="AK22" s="1262"/>
      <c r="AL22" s="1262"/>
      <c r="AM22" s="1262"/>
      <c r="AN22" s="1262"/>
      <c r="AO22" s="1262"/>
      <c r="AP22" s="1262"/>
      <c r="AQ22" s="1262"/>
      <c r="AR22" s="1262"/>
      <c r="AS22" s="1262"/>
      <c r="AT22" s="1262"/>
      <c r="AU22" s="1262"/>
      <c r="AV22" s="1262"/>
      <c r="AW22" s="1262"/>
      <c r="AX22" s="1262"/>
      <c r="AY22" s="1262"/>
      <c r="AZ22" s="1263"/>
      <c r="BA22" s="1263"/>
      <c r="BB22" s="1263"/>
      <c r="BC22" s="1264"/>
      <c r="BE22" s="1145" t="s">
        <v>188</v>
      </c>
      <c r="BF22" s="1146"/>
      <c r="BG22" s="1146"/>
      <c r="BH22" s="1146"/>
      <c r="BI22" s="1146"/>
      <c r="BJ22" s="1146"/>
      <c r="BK22" s="1146"/>
      <c r="BL22" s="1146"/>
      <c r="BM22" s="1146"/>
      <c r="BN22" s="1146"/>
      <c r="BO22" s="1146"/>
      <c r="BP22" s="1146"/>
      <c r="BQ22" s="1146"/>
      <c r="BR22" s="1146"/>
      <c r="BS22" s="1146"/>
      <c r="BT22" s="1146"/>
      <c r="BU22" s="1146"/>
      <c r="BV22" s="1146"/>
      <c r="BW22" s="1146"/>
      <c r="BX22" s="1146"/>
      <c r="BY22" s="1146"/>
      <c r="BZ22" s="1146"/>
      <c r="CA22" s="1146"/>
      <c r="CB22" s="1146"/>
      <c r="CC22" s="1146"/>
      <c r="CD22" s="1146"/>
      <c r="CE22" s="1146"/>
      <c r="CF22" s="1146"/>
      <c r="CG22" s="1146"/>
      <c r="CH22" s="1146"/>
      <c r="CI22" s="1146"/>
      <c r="CJ22" s="1146"/>
      <c r="CK22" s="1146"/>
      <c r="CL22" s="1146"/>
      <c r="CM22" s="1146"/>
      <c r="CN22" s="1146"/>
      <c r="CO22" s="1146"/>
      <c r="CP22" s="1146"/>
      <c r="CQ22" s="1146"/>
      <c r="CR22" s="1146"/>
      <c r="CS22" s="1146"/>
      <c r="CT22" s="1146"/>
      <c r="CU22" s="1147"/>
      <c r="CV22" s="23"/>
    </row>
    <row r="23" spans="1:100" ht="15.75" customHeight="1">
      <c r="A23" s="22"/>
      <c r="B23" s="1217"/>
      <c r="C23" s="1218"/>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53"/>
      <c r="Z23" s="1253"/>
      <c r="AA23" s="1253"/>
      <c r="AB23" s="1254"/>
      <c r="AC23" s="1265"/>
      <c r="AD23" s="1255"/>
      <c r="AE23" s="1255"/>
      <c r="AF23" s="1255"/>
      <c r="AG23" s="1255"/>
      <c r="AH23" s="1255"/>
      <c r="AI23" s="1255"/>
      <c r="AJ23" s="1255"/>
      <c r="AK23" s="1255"/>
      <c r="AL23" s="1255"/>
      <c r="AM23" s="1255"/>
      <c r="AN23" s="1255"/>
      <c r="AO23" s="1255"/>
      <c r="AP23" s="1255"/>
      <c r="AQ23" s="1255"/>
      <c r="AR23" s="1255"/>
      <c r="AS23" s="1255"/>
      <c r="AT23" s="1255"/>
      <c r="AU23" s="1255"/>
      <c r="AV23" s="1255"/>
      <c r="AW23" s="1255"/>
      <c r="AX23" s="1255"/>
      <c r="AY23" s="1255"/>
      <c r="AZ23" s="1256"/>
      <c r="BA23" s="1256"/>
      <c r="BB23" s="1256"/>
      <c r="BC23" s="1254"/>
      <c r="BE23" s="1148"/>
      <c r="BF23" s="1149"/>
      <c r="BG23" s="1149"/>
      <c r="BH23" s="1149"/>
      <c r="BI23" s="1149"/>
      <c r="BJ23" s="1149"/>
      <c r="BK23" s="1149"/>
      <c r="BL23" s="1149"/>
      <c r="BM23" s="1149"/>
      <c r="BN23" s="1149"/>
      <c r="BO23" s="1149"/>
      <c r="BP23" s="1149"/>
      <c r="BQ23" s="1149"/>
      <c r="BR23" s="1149"/>
      <c r="BS23" s="1149"/>
      <c r="BT23" s="1149"/>
      <c r="BU23" s="1149"/>
      <c r="BV23" s="1149"/>
      <c r="BW23" s="1149"/>
      <c r="BX23" s="1149"/>
      <c r="BY23" s="1149"/>
      <c r="BZ23" s="1149"/>
      <c r="CA23" s="1149"/>
      <c r="CB23" s="1149"/>
      <c r="CC23" s="1149"/>
      <c r="CD23" s="1149"/>
      <c r="CE23" s="1149"/>
      <c r="CF23" s="1149"/>
      <c r="CG23" s="1149"/>
      <c r="CH23" s="1149"/>
      <c r="CI23" s="1149"/>
      <c r="CJ23" s="1149"/>
      <c r="CK23" s="1149"/>
      <c r="CL23" s="1149"/>
      <c r="CM23" s="1149"/>
      <c r="CN23" s="1149"/>
      <c r="CO23" s="1149"/>
      <c r="CP23" s="1149"/>
      <c r="CQ23" s="1149"/>
      <c r="CR23" s="1149"/>
      <c r="CS23" s="1149"/>
      <c r="CT23" s="1149"/>
      <c r="CU23" s="1150"/>
      <c r="CV23" s="23"/>
    </row>
    <row r="24" spans="1:100" ht="15.75" customHeight="1">
      <c r="A24" s="22"/>
      <c r="B24" s="1217"/>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53"/>
      <c r="Z24" s="1253"/>
      <c r="AA24" s="1253"/>
      <c r="AB24" s="1254"/>
      <c r="AC24" s="1217"/>
      <c r="AD24" s="1255"/>
      <c r="AE24" s="1255"/>
      <c r="AF24" s="1255"/>
      <c r="AG24" s="1255"/>
      <c r="AH24" s="1255"/>
      <c r="AI24" s="1255"/>
      <c r="AJ24" s="1255"/>
      <c r="AK24" s="1255"/>
      <c r="AL24" s="1255"/>
      <c r="AM24" s="1255"/>
      <c r="AN24" s="1255"/>
      <c r="AO24" s="1255"/>
      <c r="AP24" s="1255"/>
      <c r="AQ24" s="1255"/>
      <c r="AR24" s="1255"/>
      <c r="AS24" s="1255"/>
      <c r="AT24" s="1255"/>
      <c r="AU24" s="1255"/>
      <c r="AV24" s="1255"/>
      <c r="AW24" s="1255"/>
      <c r="AX24" s="1255"/>
      <c r="AY24" s="1255"/>
      <c r="AZ24" s="1256"/>
      <c r="BA24" s="1256"/>
      <c r="BB24" s="1256"/>
      <c r="BC24" s="1254"/>
      <c r="BE24" s="22" t="s">
        <v>284</v>
      </c>
      <c r="BF24" s="1201" t="s">
        <v>17</v>
      </c>
      <c r="BG24" s="1201"/>
      <c r="BH24" s="1201"/>
      <c r="BI24" s="1201"/>
      <c r="BJ24" s="1125">
        <f>IF(ISTEXT(Race),VLOOKUP(Race,Table_Races,27,0),"")</f>
      </c>
      <c r="BK24" s="1127"/>
      <c r="BL24" s="1127"/>
      <c r="BM24" s="1127"/>
      <c r="BN24" s="1127"/>
      <c r="BO24" s="1127"/>
      <c r="BP24" s="1127"/>
      <c r="BQ24" s="1127"/>
      <c r="BR24" s="1127"/>
      <c r="BS24" s="1127"/>
      <c r="BT24" s="1127"/>
      <c r="BU24" s="1127"/>
      <c r="BV24" s="1127"/>
      <c r="BW24" s="1127"/>
      <c r="BX24" s="1127"/>
      <c r="BY24" s="1127"/>
      <c r="BZ24" s="1123" t="s">
        <v>14</v>
      </c>
      <c r="CA24" s="1125"/>
      <c r="CB24" s="1125"/>
      <c r="CC24" s="1125"/>
      <c r="CD24" s="1125"/>
      <c r="CE24" s="1125"/>
      <c r="CF24" s="1125"/>
      <c r="CG24" s="1125"/>
      <c r="CH24" s="1125"/>
      <c r="CI24" s="1125"/>
      <c r="CJ24" s="1123" t="s">
        <v>14</v>
      </c>
      <c r="CK24" s="1125"/>
      <c r="CL24" s="1125"/>
      <c r="CM24" s="1125"/>
      <c r="CN24" s="1125"/>
      <c r="CO24" s="1125"/>
      <c r="CP24" s="1125"/>
      <c r="CQ24" s="1125"/>
      <c r="CR24" s="1125"/>
      <c r="CS24" s="1125"/>
      <c r="CT24" s="1123" t="s">
        <v>14</v>
      </c>
      <c r="CU24" s="33"/>
      <c r="CV24" s="23"/>
    </row>
    <row r="25" spans="1:100" ht="15.75" customHeight="1">
      <c r="A25" s="22"/>
      <c r="B25" s="1257" t="s">
        <v>498</v>
      </c>
      <c r="C25" s="1258"/>
      <c r="D25" s="1258"/>
      <c r="E25" s="1258"/>
      <c r="F25" s="1258"/>
      <c r="G25" s="1258"/>
      <c r="H25" s="1258"/>
      <c r="I25" s="1258"/>
      <c r="J25" s="1258"/>
      <c r="K25" s="1258"/>
      <c r="L25" s="1258"/>
      <c r="M25" s="1258"/>
      <c r="N25" s="1258"/>
      <c r="O25" s="1258"/>
      <c r="P25" s="1258"/>
      <c r="Q25" s="1258"/>
      <c r="R25" s="1258"/>
      <c r="S25" s="1258"/>
      <c r="T25" s="1258"/>
      <c r="U25" s="1258"/>
      <c r="V25" s="1258"/>
      <c r="W25" s="1258"/>
      <c r="X25" s="1258"/>
      <c r="Y25" s="1259"/>
      <c r="Z25" s="1259"/>
      <c r="AA25" s="1259"/>
      <c r="AB25" s="1260"/>
      <c r="AC25" s="1257" t="s">
        <v>503</v>
      </c>
      <c r="AD25" s="1258"/>
      <c r="AE25" s="1258"/>
      <c r="AF25" s="1258"/>
      <c r="AG25" s="1258"/>
      <c r="AH25" s="1258"/>
      <c r="AI25" s="1258"/>
      <c r="AJ25" s="1258"/>
      <c r="AK25" s="1258"/>
      <c r="AL25" s="1258"/>
      <c r="AM25" s="1258"/>
      <c r="AN25" s="1258"/>
      <c r="AO25" s="1258"/>
      <c r="AP25" s="1258"/>
      <c r="AQ25" s="1258"/>
      <c r="AR25" s="1258"/>
      <c r="AS25" s="1258"/>
      <c r="AT25" s="1258"/>
      <c r="AU25" s="1258"/>
      <c r="AV25" s="1258"/>
      <c r="AW25" s="1258"/>
      <c r="AX25" s="1258"/>
      <c r="AY25" s="1258"/>
      <c r="AZ25" s="1259"/>
      <c r="BA25" s="1259"/>
      <c r="BB25" s="1259"/>
      <c r="BC25" s="1260"/>
      <c r="BE25" s="22"/>
      <c r="BF25" s="1202"/>
      <c r="BG25" s="1202"/>
      <c r="BH25" s="1202"/>
      <c r="BI25" s="1202"/>
      <c r="BJ25" s="1128"/>
      <c r="BK25" s="1128"/>
      <c r="BL25" s="1128"/>
      <c r="BM25" s="1128"/>
      <c r="BN25" s="1128"/>
      <c r="BO25" s="1128"/>
      <c r="BP25" s="1128"/>
      <c r="BQ25" s="1128"/>
      <c r="BR25" s="1128"/>
      <c r="BS25" s="1128"/>
      <c r="BT25" s="1128"/>
      <c r="BU25" s="1128"/>
      <c r="BV25" s="1128"/>
      <c r="BW25" s="1128"/>
      <c r="BX25" s="1128"/>
      <c r="BY25" s="1128"/>
      <c r="BZ25" s="1124"/>
      <c r="CA25" s="1126"/>
      <c r="CB25" s="1126"/>
      <c r="CC25" s="1126"/>
      <c r="CD25" s="1126"/>
      <c r="CE25" s="1126"/>
      <c r="CF25" s="1126"/>
      <c r="CG25" s="1126"/>
      <c r="CH25" s="1126"/>
      <c r="CI25" s="1126"/>
      <c r="CJ25" s="1124"/>
      <c r="CK25" s="1126"/>
      <c r="CL25" s="1126"/>
      <c r="CM25" s="1126"/>
      <c r="CN25" s="1126"/>
      <c r="CO25" s="1126"/>
      <c r="CP25" s="1126"/>
      <c r="CQ25" s="1126"/>
      <c r="CR25" s="1126"/>
      <c r="CS25" s="1126"/>
      <c r="CT25" s="1124"/>
      <c r="CU25" s="33"/>
      <c r="CV25" s="23"/>
    </row>
    <row r="26" spans="1:100" ht="15.75" customHeight="1">
      <c r="A26" s="22"/>
      <c r="B26" s="1261"/>
      <c r="C26" s="1262"/>
      <c r="D26" s="1262"/>
      <c r="E26" s="1262"/>
      <c r="F26" s="1262"/>
      <c r="G26" s="1262"/>
      <c r="H26" s="1262"/>
      <c r="I26" s="1262"/>
      <c r="J26" s="1262"/>
      <c r="K26" s="1262"/>
      <c r="L26" s="1262"/>
      <c r="M26" s="1262"/>
      <c r="N26" s="1262"/>
      <c r="O26" s="1262"/>
      <c r="P26" s="1262"/>
      <c r="Q26" s="1262"/>
      <c r="R26" s="1262"/>
      <c r="S26" s="1262"/>
      <c r="T26" s="1262"/>
      <c r="U26" s="1262"/>
      <c r="V26" s="1262"/>
      <c r="W26" s="1262"/>
      <c r="X26" s="1262"/>
      <c r="Y26" s="1263"/>
      <c r="Z26" s="1263"/>
      <c r="AA26" s="1263"/>
      <c r="AB26" s="1264"/>
      <c r="AC26" s="1261"/>
      <c r="AD26" s="1262"/>
      <c r="AE26" s="1262"/>
      <c r="AF26" s="1262"/>
      <c r="AG26" s="1262"/>
      <c r="AH26" s="1262"/>
      <c r="AI26" s="1262"/>
      <c r="AJ26" s="1262"/>
      <c r="AK26" s="1262"/>
      <c r="AL26" s="1262"/>
      <c r="AM26" s="1262"/>
      <c r="AN26" s="1262"/>
      <c r="AO26" s="1262"/>
      <c r="AP26" s="1262"/>
      <c r="AQ26" s="1262"/>
      <c r="AR26" s="1262"/>
      <c r="AS26" s="1262"/>
      <c r="AT26" s="1262"/>
      <c r="AU26" s="1262"/>
      <c r="AV26" s="1262"/>
      <c r="AW26" s="1262"/>
      <c r="AX26" s="1262"/>
      <c r="AY26" s="1262"/>
      <c r="AZ26" s="1263"/>
      <c r="BA26" s="1263"/>
      <c r="BB26" s="1263"/>
      <c r="BC26" s="1264"/>
      <c r="BE26" s="22"/>
      <c r="BF26" s="1129" t="s">
        <v>14</v>
      </c>
      <c r="BG26" s="1130"/>
      <c r="BH26" s="1130"/>
      <c r="BI26" s="1130"/>
      <c r="BJ26" s="1130"/>
      <c r="BK26" s="1130"/>
      <c r="BL26" s="1130"/>
      <c r="BM26" s="1130"/>
      <c r="BN26" s="1130"/>
      <c r="BO26" s="1130"/>
      <c r="BP26" s="1129" t="s">
        <v>14</v>
      </c>
      <c r="BQ26" s="1130"/>
      <c r="BR26" s="1130"/>
      <c r="BS26" s="1130"/>
      <c r="BT26" s="1130"/>
      <c r="BU26" s="1130"/>
      <c r="BV26" s="1130"/>
      <c r="BW26" s="1130"/>
      <c r="BX26" s="1130"/>
      <c r="BY26" s="1130"/>
      <c r="BZ26" s="1129" t="s">
        <v>14</v>
      </c>
      <c r="CA26" s="1130"/>
      <c r="CB26" s="1130"/>
      <c r="CC26" s="1130"/>
      <c r="CD26" s="1130"/>
      <c r="CE26" s="1130"/>
      <c r="CF26" s="1130"/>
      <c r="CG26" s="1130"/>
      <c r="CH26" s="1130"/>
      <c r="CI26" s="1130"/>
      <c r="CJ26" s="1129" t="s">
        <v>14</v>
      </c>
      <c r="CK26" s="1130"/>
      <c r="CL26" s="1130"/>
      <c r="CM26" s="1130"/>
      <c r="CN26" s="1130"/>
      <c r="CO26" s="1130"/>
      <c r="CP26" s="1130"/>
      <c r="CQ26" s="1130"/>
      <c r="CR26" s="1130"/>
      <c r="CS26" s="1130"/>
      <c r="CT26" s="1129" t="s">
        <v>14</v>
      </c>
      <c r="CU26" s="33"/>
      <c r="CV26" s="23"/>
    </row>
    <row r="27" spans="1:100" ht="15.75" customHeight="1">
      <c r="A27" s="22"/>
      <c r="B27" s="1217"/>
      <c r="C27" s="1218"/>
      <c r="D27" s="1218"/>
      <c r="E27" s="1218"/>
      <c r="F27" s="1218"/>
      <c r="G27" s="1218"/>
      <c r="H27" s="1218"/>
      <c r="I27" s="1218"/>
      <c r="J27" s="1218"/>
      <c r="K27" s="1218"/>
      <c r="L27" s="1218"/>
      <c r="M27" s="1218"/>
      <c r="N27" s="1218"/>
      <c r="O27" s="1218"/>
      <c r="P27" s="1218"/>
      <c r="Q27" s="1218"/>
      <c r="R27" s="1218"/>
      <c r="S27" s="1218"/>
      <c r="T27" s="1218"/>
      <c r="U27" s="1218"/>
      <c r="V27" s="1218"/>
      <c r="W27" s="1218"/>
      <c r="X27" s="1218"/>
      <c r="Y27" s="1253"/>
      <c r="Z27" s="1253"/>
      <c r="AA27" s="1253"/>
      <c r="AB27" s="1254"/>
      <c r="AC27" s="1217"/>
      <c r="AD27" s="1255"/>
      <c r="AE27" s="1255"/>
      <c r="AF27" s="1255"/>
      <c r="AG27" s="1255"/>
      <c r="AH27" s="1255"/>
      <c r="AI27" s="1255"/>
      <c r="AJ27" s="1255"/>
      <c r="AK27" s="1255"/>
      <c r="AL27" s="1255"/>
      <c r="AM27" s="1255"/>
      <c r="AN27" s="1255"/>
      <c r="AO27" s="1255"/>
      <c r="AP27" s="1255"/>
      <c r="AQ27" s="1255"/>
      <c r="AR27" s="1255"/>
      <c r="AS27" s="1255"/>
      <c r="AT27" s="1255"/>
      <c r="AU27" s="1255"/>
      <c r="AV27" s="1255"/>
      <c r="AW27" s="1255"/>
      <c r="AX27" s="1255"/>
      <c r="AY27" s="1255"/>
      <c r="AZ27" s="1256"/>
      <c r="BA27" s="1256"/>
      <c r="BB27" s="1256"/>
      <c r="BC27" s="1254"/>
      <c r="BE27" s="22"/>
      <c r="BF27" s="1124"/>
      <c r="BG27" s="1126"/>
      <c r="BH27" s="1126"/>
      <c r="BI27" s="1126"/>
      <c r="BJ27" s="1126"/>
      <c r="BK27" s="1126"/>
      <c r="BL27" s="1126"/>
      <c r="BM27" s="1126"/>
      <c r="BN27" s="1126"/>
      <c r="BO27" s="1126"/>
      <c r="BP27" s="1124"/>
      <c r="BQ27" s="1126"/>
      <c r="BR27" s="1126"/>
      <c r="BS27" s="1126"/>
      <c r="BT27" s="1126"/>
      <c r="BU27" s="1126"/>
      <c r="BV27" s="1126"/>
      <c r="BW27" s="1126"/>
      <c r="BX27" s="1126"/>
      <c r="BY27" s="1126"/>
      <c r="BZ27" s="1124"/>
      <c r="CA27" s="1126"/>
      <c r="CB27" s="1126"/>
      <c r="CC27" s="1126"/>
      <c r="CD27" s="1126"/>
      <c r="CE27" s="1126"/>
      <c r="CF27" s="1126"/>
      <c r="CG27" s="1126"/>
      <c r="CH27" s="1126"/>
      <c r="CI27" s="1126"/>
      <c r="CJ27" s="1124"/>
      <c r="CK27" s="1126"/>
      <c r="CL27" s="1126"/>
      <c r="CM27" s="1126"/>
      <c r="CN27" s="1126"/>
      <c r="CO27" s="1126"/>
      <c r="CP27" s="1126"/>
      <c r="CQ27" s="1126"/>
      <c r="CR27" s="1126"/>
      <c r="CS27" s="1126"/>
      <c r="CT27" s="1124"/>
      <c r="CU27" s="33"/>
      <c r="CV27" s="23"/>
    </row>
    <row r="28" spans="1:100" ht="15.75" customHeight="1">
      <c r="A28" s="22"/>
      <c r="B28" s="1217"/>
      <c r="C28" s="1218"/>
      <c r="D28" s="1218"/>
      <c r="E28" s="1218"/>
      <c r="F28" s="1218"/>
      <c r="G28" s="1218"/>
      <c r="H28" s="1218"/>
      <c r="I28" s="1218"/>
      <c r="J28" s="1218"/>
      <c r="K28" s="1218"/>
      <c r="L28" s="1218"/>
      <c r="M28" s="1218"/>
      <c r="N28" s="1218"/>
      <c r="O28" s="1218"/>
      <c r="P28" s="1218"/>
      <c r="Q28" s="1218"/>
      <c r="R28" s="1218"/>
      <c r="S28" s="1218"/>
      <c r="T28" s="1218"/>
      <c r="U28" s="1218"/>
      <c r="V28" s="1218"/>
      <c r="W28" s="1218"/>
      <c r="X28" s="1218"/>
      <c r="Y28" s="1253"/>
      <c r="Z28" s="1253"/>
      <c r="AA28" s="1253"/>
      <c r="AB28" s="1254"/>
      <c r="AC28" s="1217"/>
      <c r="AD28" s="1255"/>
      <c r="AE28" s="1255"/>
      <c r="AF28" s="1255"/>
      <c r="AG28" s="1255"/>
      <c r="AH28" s="1255"/>
      <c r="AI28" s="1255"/>
      <c r="AJ28" s="1255"/>
      <c r="AK28" s="1255"/>
      <c r="AL28" s="1255"/>
      <c r="AM28" s="1255"/>
      <c r="AN28" s="1255"/>
      <c r="AO28" s="1255"/>
      <c r="AP28" s="1255"/>
      <c r="AQ28" s="1255"/>
      <c r="AR28" s="1255"/>
      <c r="AS28" s="1255"/>
      <c r="AT28" s="1255"/>
      <c r="AU28" s="1255"/>
      <c r="AV28" s="1255"/>
      <c r="AW28" s="1255"/>
      <c r="AX28" s="1255"/>
      <c r="AY28" s="1255"/>
      <c r="AZ28" s="1256"/>
      <c r="BA28" s="1256"/>
      <c r="BB28" s="1256"/>
      <c r="BC28" s="1254"/>
      <c r="BE28" s="22"/>
      <c r="BF28" s="1129" t="s">
        <v>14</v>
      </c>
      <c r="BG28" s="1130"/>
      <c r="BH28" s="1130"/>
      <c r="BI28" s="1130"/>
      <c r="BJ28" s="1130"/>
      <c r="BK28" s="1130"/>
      <c r="BL28" s="1130"/>
      <c r="BM28" s="1130"/>
      <c r="BN28" s="1130"/>
      <c r="BO28" s="1130"/>
      <c r="BP28" s="1129" t="s">
        <v>14</v>
      </c>
      <c r="BQ28" s="1130"/>
      <c r="BR28" s="1130"/>
      <c r="BS28" s="1130"/>
      <c r="BT28" s="1130"/>
      <c r="BU28" s="1130"/>
      <c r="BV28" s="1130"/>
      <c r="BW28" s="1130"/>
      <c r="BX28" s="1130"/>
      <c r="BY28" s="1130"/>
      <c r="BZ28" s="1129" t="s">
        <v>14</v>
      </c>
      <c r="CA28" s="1130"/>
      <c r="CB28" s="1130"/>
      <c r="CC28" s="1130"/>
      <c r="CD28" s="1130"/>
      <c r="CE28" s="1130"/>
      <c r="CF28" s="1130"/>
      <c r="CG28" s="1130"/>
      <c r="CH28" s="1130"/>
      <c r="CI28" s="1130"/>
      <c r="CJ28" s="1129" t="s">
        <v>14</v>
      </c>
      <c r="CK28" s="1130"/>
      <c r="CL28" s="1130"/>
      <c r="CM28" s="1130"/>
      <c r="CN28" s="1130"/>
      <c r="CO28" s="1130"/>
      <c r="CP28" s="1130"/>
      <c r="CQ28" s="1130"/>
      <c r="CR28" s="1130"/>
      <c r="CS28" s="1130"/>
      <c r="CT28" s="1129" t="s">
        <v>14</v>
      </c>
      <c r="CU28" s="33"/>
      <c r="CV28" s="23"/>
    </row>
    <row r="29" spans="1:100" ht="15.75" customHeight="1">
      <c r="A29" s="22"/>
      <c r="B29" s="1257" t="s">
        <v>499</v>
      </c>
      <c r="C29" s="1258"/>
      <c r="D29" s="1258"/>
      <c r="E29" s="1258"/>
      <c r="F29" s="1258"/>
      <c r="G29" s="1258"/>
      <c r="H29" s="1258"/>
      <c r="I29" s="1258"/>
      <c r="J29" s="1258"/>
      <c r="K29" s="1258"/>
      <c r="L29" s="1258"/>
      <c r="M29" s="1258"/>
      <c r="N29" s="1258"/>
      <c r="O29" s="1258"/>
      <c r="P29" s="1258"/>
      <c r="Q29" s="1258"/>
      <c r="R29" s="1258"/>
      <c r="S29" s="1258"/>
      <c r="T29" s="1258"/>
      <c r="U29" s="1258"/>
      <c r="V29" s="1258"/>
      <c r="W29" s="1258"/>
      <c r="X29" s="1258"/>
      <c r="Y29" s="1259"/>
      <c r="Z29" s="1259"/>
      <c r="AA29" s="1259"/>
      <c r="AB29" s="1260"/>
      <c r="AC29" s="1257" t="s">
        <v>503</v>
      </c>
      <c r="AD29" s="1258"/>
      <c r="AE29" s="1258"/>
      <c r="AF29" s="1258"/>
      <c r="AG29" s="1258"/>
      <c r="AH29" s="1258"/>
      <c r="AI29" s="1258"/>
      <c r="AJ29" s="1258"/>
      <c r="AK29" s="1258"/>
      <c r="AL29" s="1258"/>
      <c r="AM29" s="1258"/>
      <c r="AN29" s="1258"/>
      <c r="AO29" s="1258"/>
      <c r="AP29" s="1258"/>
      <c r="AQ29" s="1258"/>
      <c r="AR29" s="1258"/>
      <c r="AS29" s="1258"/>
      <c r="AT29" s="1258"/>
      <c r="AU29" s="1258"/>
      <c r="AV29" s="1258"/>
      <c r="AW29" s="1258"/>
      <c r="AX29" s="1258"/>
      <c r="AY29" s="1258"/>
      <c r="AZ29" s="1259"/>
      <c r="BA29" s="1259"/>
      <c r="BB29" s="1259"/>
      <c r="BC29" s="1260"/>
      <c r="BE29" s="22"/>
      <c r="BF29" s="1123"/>
      <c r="BG29" s="1125"/>
      <c r="BH29" s="1125"/>
      <c r="BI29" s="1125"/>
      <c r="BJ29" s="1125"/>
      <c r="BK29" s="1125"/>
      <c r="BL29" s="1125"/>
      <c r="BM29" s="1125"/>
      <c r="BN29" s="1125"/>
      <c r="BO29" s="1125"/>
      <c r="BP29" s="1123"/>
      <c r="BQ29" s="1125"/>
      <c r="BR29" s="1125"/>
      <c r="BS29" s="1125"/>
      <c r="BT29" s="1125"/>
      <c r="BU29" s="1125"/>
      <c r="BV29" s="1125"/>
      <c r="BW29" s="1125"/>
      <c r="BX29" s="1125"/>
      <c r="BY29" s="1125"/>
      <c r="BZ29" s="1123"/>
      <c r="CA29" s="1125"/>
      <c r="CB29" s="1125"/>
      <c r="CC29" s="1125"/>
      <c r="CD29" s="1125"/>
      <c r="CE29" s="1125"/>
      <c r="CF29" s="1125"/>
      <c r="CG29" s="1125"/>
      <c r="CH29" s="1125"/>
      <c r="CI29" s="1125"/>
      <c r="CJ29" s="1123"/>
      <c r="CK29" s="1125"/>
      <c r="CL29" s="1125"/>
      <c r="CM29" s="1125"/>
      <c r="CN29" s="1125"/>
      <c r="CO29" s="1125"/>
      <c r="CP29" s="1125"/>
      <c r="CQ29" s="1125"/>
      <c r="CR29" s="1125"/>
      <c r="CS29" s="1125"/>
      <c r="CT29" s="1123"/>
      <c r="CU29" s="33"/>
      <c r="CV29" s="23"/>
    </row>
    <row r="30" spans="1:100" ht="15.75" customHeight="1" thickBot="1">
      <c r="A30" s="22"/>
      <c r="B30" s="1261"/>
      <c r="C30" s="1262"/>
      <c r="D30" s="1262"/>
      <c r="E30" s="1262"/>
      <c r="F30" s="1262"/>
      <c r="G30" s="1262"/>
      <c r="H30" s="1262"/>
      <c r="I30" s="1262"/>
      <c r="J30" s="1262"/>
      <c r="K30" s="1262"/>
      <c r="L30" s="1262"/>
      <c r="M30" s="1262"/>
      <c r="N30" s="1262"/>
      <c r="O30" s="1262"/>
      <c r="P30" s="1262"/>
      <c r="Q30" s="1262"/>
      <c r="R30" s="1262"/>
      <c r="S30" s="1262"/>
      <c r="T30" s="1262"/>
      <c r="U30" s="1262"/>
      <c r="V30" s="1262"/>
      <c r="W30" s="1262"/>
      <c r="X30" s="1262"/>
      <c r="Y30" s="1263"/>
      <c r="Z30" s="1263"/>
      <c r="AA30" s="1263"/>
      <c r="AB30" s="1264"/>
      <c r="AC30" s="1261"/>
      <c r="AD30" s="1262"/>
      <c r="AE30" s="1262"/>
      <c r="AF30" s="1262"/>
      <c r="AG30" s="1262"/>
      <c r="AH30" s="1262"/>
      <c r="AI30" s="1262"/>
      <c r="AJ30" s="1262"/>
      <c r="AK30" s="1262"/>
      <c r="AL30" s="1262"/>
      <c r="AM30" s="1262"/>
      <c r="AN30" s="1262"/>
      <c r="AO30" s="1262"/>
      <c r="AP30" s="1262"/>
      <c r="AQ30" s="1262"/>
      <c r="AR30" s="1262"/>
      <c r="AS30" s="1262"/>
      <c r="AT30" s="1262"/>
      <c r="AU30" s="1262"/>
      <c r="AV30" s="1262"/>
      <c r="AW30" s="1262"/>
      <c r="AX30" s="1262"/>
      <c r="AY30" s="1262"/>
      <c r="AZ30" s="1263"/>
      <c r="BA30" s="1263"/>
      <c r="BB30" s="1263"/>
      <c r="BC30" s="1264"/>
      <c r="BE30" s="1145" t="s">
        <v>492</v>
      </c>
      <c r="BF30" s="1146"/>
      <c r="BG30" s="1146"/>
      <c r="BH30" s="1146"/>
      <c r="BI30" s="1146"/>
      <c r="BJ30" s="1146"/>
      <c r="BK30" s="1146"/>
      <c r="BL30" s="1146"/>
      <c r="BM30" s="1146"/>
      <c r="BN30" s="1146"/>
      <c r="BO30" s="1146"/>
      <c r="BP30" s="1146"/>
      <c r="BQ30" s="1146"/>
      <c r="BR30" s="1146"/>
      <c r="BS30" s="1146"/>
      <c r="BT30" s="1146"/>
      <c r="BU30" s="1146"/>
      <c r="BV30" s="1146"/>
      <c r="BW30" s="1146"/>
      <c r="BX30" s="1146"/>
      <c r="BY30" s="1146"/>
      <c r="BZ30" s="1146"/>
      <c r="CA30" s="1146"/>
      <c r="CB30" s="1146"/>
      <c r="CC30" s="1146"/>
      <c r="CD30" s="1146"/>
      <c r="CE30" s="1146"/>
      <c r="CF30" s="1146"/>
      <c r="CG30" s="1146"/>
      <c r="CH30" s="1146"/>
      <c r="CI30" s="1146"/>
      <c r="CJ30" s="1146"/>
      <c r="CK30" s="1146"/>
      <c r="CL30" s="1146"/>
      <c r="CM30" s="1146"/>
      <c r="CN30" s="1146"/>
      <c r="CO30" s="1146"/>
      <c r="CP30" s="1146"/>
      <c r="CQ30" s="1146"/>
      <c r="CR30" s="1146"/>
      <c r="CS30" s="1146"/>
      <c r="CT30" s="1146"/>
      <c r="CU30" s="1147"/>
      <c r="CV30" s="23"/>
    </row>
    <row r="31" spans="1:100" ht="15.75" customHeight="1">
      <c r="A31" s="22"/>
      <c r="B31" s="1217"/>
      <c r="C31" s="1218"/>
      <c r="D31" s="1218"/>
      <c r="E31" s="1218"/>
      <c r="F31" s="1218"/>
      <c r="G31" s="1218"/>
      <c r="H31" s="1218"/>
      <c r="I31" s="1218"/>
      <c r="J31" s="1218"/>
      <c r="K31" s="1218"/>
      <c r="L31" s="1218"/>
      <c r="M31" s="1218"/>
      <c r="N31" s="1218"/>
      <c r="O31" s="1218"/>
      <c r="P31" s="1218"/>
      <c r="Q31" s="1218"/>
      <c r="R31" s="1218"/>
      <c r="S31" s="1218"/>
      <c r="T31" s="1218"/>
      <c r="U31" s="1218"/>
      <c r="V31" s="1218"/>
      <c r="W31" s="1218"/>
      <c r="X31" s="1218"/>
      <c r="Y31" s="1253"/>
      <c r="Z31" s="1253"/>
      <c r="AA31" s="1253"/>
      <c r="AB31" s="1254"/>
      <c r="AC31" s="1217"/>
      <c r="AD31" s="1255"/>
      <c r="AE31" s="1255"/>
      <c r="AF31" s="1255"/>
      <c r="AG31" s="1255"/>
      <c r="AH31" s="1255"/>
      <c r="AI31" s="1255"/>
      <c r="AJ31" s="1255"/>
      <c r="AK31" s="1255"/>
      <c r="AL31" s="1255"/>
      <c r="AM31" s="1255"/>
      <c r="AN31" s="1255"/>
      <c r="AO31" s="1255"/>
      <c r="AP31" s="1255"/>
      <c r="AQ31" s="1255"/>
      <c r="AR31" s="1255"/>
      <c r="AS31" s="1255"/>
      <c r="AT31" s="1255"/>
      <c r="AU31" s="1255"/>
      <c r="AV31" s="1255"/>
      <c r="AW31" s="1255"/>
      <c r="AX31" s="1255"/>
      <c r="AY31" s="1255"/>
      <c r="AZ31" s="1256"/>
      <c r="BA31" s="1256"/>
      <c r="BB31" s="1256"/>
      <c r="BC31" s="1254"/>
      <c r="BE31" s="1148"/>
      <c r="BF31" s="1149"/>
      <c r="BG31" s="1149"/>
      <c r="BH31" s="1149"/>
      <c r="BI31" s="1149"/>
      <c r="BJ31" s="1149"/>
      <c r="BK31" s="1149"/>
      <c r="BL31" s="1149"/>
      <c r="BM31" s="1149"/>
      <c r="BN31" s="1149"/>
      <c r="BO31" s="1149"/>
      <c r="BP31" s="1149"/>
      <c r="BQ31" s="1149"/>
      <c r="BR31" s="1149"/>
      <c r="BS31" s="1149"/>
      <c r="BT31" s="1149"/>
      <c r="BU31" s="1149"/>
      <c r="BV31" s="1149"/>
      <c r="BW31" s="1149"/>
      <c r="BX31" s="1149"/>
      <c r="BY31" s="1149"/>
      <c r="BZ31" s="1149"/>
      <c r="CA31" s="1149"/>
      <c r="CB31" s="1149"/>
      <c r="CC31" s="1149"/>
      <c r="CD31" s="1149"/>
      <c r="CE31" s="1149"/>
      <c r="CF31" s="1149"/>
      <c r="CG31" s="1149"/>
      <c r="CH31" s="1149"/>
      <c r="CI31" s="1149"/>
      <c r="CJ31" s="1149"/>
      <c r="CK31" s="1149"/>
      <c r="CL31" s="1149"/>
      <c r="CM31" s="1149"/>
      <c r="CN31" s="1149"/>
      <c r="CO31" s="1149"/>
      <c r="CP31" s="1149"/>
      <c r="CQ31" s="1149"/>
      <c r="CR31" s="1149"/>
      <c r="CS31" s="1149"/>
      <c r="CT31" s="1149"/>
      <c r="CU31" s="1150"/>
      <c r="CV31" s="23"/>
    </row>
    <row r="32" spans="1:100" ht="15.75" customHeight="1">
      <c r="A32" s="22"/>
      <c r="B32" s="1217"/>
      <c r="C32" s="1218"/>
      <c r="D32" s="1218"/>
      <c r="E32" s="1218"/>
      <c r="F32" s="1218"/>
      <c r="G32" s="1218"/>
      <c r="H32" s="1218"/>
      <c r="I32" s="1218"/>
      <c r="J32" s="1218"/>
      <c r="K32" s="1218"/>
      <c r="L32" s="1218"/>
      <c r="M32" s="1218"/>
      <c r="N32" s="1218"/>
      <c r="O32" s="1218"/>
      <c r="P32" s="1218"/>
      <c r="Q32" s="1218"/>
      <c r="R32" s="1218"/>
      <c r="S32" s="1218"/>
      <c r="T32" s="1218"/>
      <c r="U32" s="1218"/>
      <c r="V32" s="1218"/>
      <c r="W32" s="1218"/>
      <c r="X32" s="1218"/>
      <c r="Y32" s="1253"/>
      <c r="Z32" s="1253"/>
      <c r="AA32" s="1253"/>
      <c r="AB32" s="1254"/>
      <c r="AC32" s="1217"/>
      <c r="AD32" s="1255"/>
      <c r="AE32" s="1255"/>
      <c r="AF32" s="1255"/>
      <c r="AG32" s="1255"/>
      <c r="AH32" s="1255"/>
      <c r="AI32" s="1255"/>
      <c r="AJ32" s="1255"/>
      <c r="AK32" s="1255"/>
      <c r="AL32" s="1255"/>
      <c r="AM32" s="1255"/>
      <c r="AN32" s="1255"/>
      <c r="AO32" s="1255"/>
      <c r="AP32" s="1255"/>
      <c r="AQ32" s="1255"/>
      <c r="AR32" s="1255"/>
      <c r="AS32" s="1255"/>
      <c r="AT32" s="1255"/>
      <c r="AU32" s="1255"/>
      <c r="AV32" s="1255"/>
      <c r="AW32" s="1255"/>
      <c r="AX32" s="1255"/>
      <c r="AY32" s="1255"/>
      <c r="AZ32" s="1256"/>
      <c r="BA32" s="1256"/>
      <c r="BB32" s="1256"/>
      <c r="BC32" s="1254"/>
      <c r="BE32" s="22"/>
      <c r="BF32" s="1108"/>
      <c r="BG32" s="1109"/>
      <c r="BH32" s="1109"/>
      <c r="BI32" s="1109"/>
      <c r="BJ32" s="1109"/>
      <c r="BK32" s="1109"/>
      <c r="BL32" s="1109"/>
      <c r="BM32" s="1109"/>
      <c r="BN32" s="1109"/>
      <c r="BO32" s="1109"/>
      <c r="BP32" s="1109"/>
      <c r="BQ32" s="1109"/>
      <c r="BR32" s="1109"/>
      <c r="BS32" s="1105">
        <f>IF(ISTEXT(VLOOKUP(BF32,Table_Traits,3,0)),VLOOKUP(BF32,Table_Traits,3,0),"")</f>
      </c>
      <c r="BT32" s="1106"/>
      <c r="BU32" s="1106"/>
      <c r="BV32" s="1106"/>
      <c r="BW32" s="1106"/>
      <c r="BX32" s="1106"/>
      <c r="BY32" s="1106"/>
      <c r="BZ32" s="1106"/>
      <c r="CA32" s="1106"/>
      <c r="CB32" s="1106"/>
      <c r="CC32" s="1106"/>
      <c r="CD32" s="1106"/>
      <c r="CE32" s="1106"/>
      <c r="CF32" s="1106"/>
      <c r="CG32" s="1106"/>
      <c r="CH32" s="1106"/>
      <c r="CI32" s="1106"/>
      <c r="CJ32" s="1106"/>
      <c r="CK32" s="1106"/>
      <c r="CL32" s="1106"/>
      <c r="CM32" s="1106"/>
      <c r="CN32" s="1106"/>
      <c r="CO32" s="1106"/>
      <c r="CP32" s="1106"/>
      <c r="CQ32" s="1106"/>
      <c r="CR32" s="1106"/>
      <c r="CS32" s="1106"/>
      <c r="CT32" s="1106"/>
      <c r="CU32" s="33"/>
      <c r="CV32" s="23"/>
    </row>
    <row r="33" spans="1:100" ht="15.75" customHeight="1">
      <c r="A33" s="22"/>
      <c r="B33" s="1257" t="s">
        <v>500</v>
      </c>
      <c r="C33" s="1258"/>
      <c r="D33" s="1258"/>
      <c r="E33" s="1258"/>
      <c r="F33" s="1258"/>
      <c r="G33" s="1258"/>
      <c r="H33" s="1258"/>
      <c r="I33" s="1258"/>
      <c r="J33" s="1258"/>
      <c r="K33" s="1258"/>
      <c r="L33" s="1258"/>
      <c r="M33" s="1258"/>
      <c r="N33" s="1258"/>
      <c r="O33" s="1258"/>
      <c r="P33" s="1258"/>
      <c r="Q33" s="1258"/>
      <c r="R33" s="1258"/>
      <c r="S33" s="1258"/>
      <c r="T33" s="1258"/>
      <c r="U33" s="1258"/>
      <c r="V33" s="1258"/>
      <c r="W33" s="1258"/>
      <c r="X33" s="1258"/>
      <c r="Y33" s="1259"/>
      <c r="Z33" s="1259"/>
      <c r="AA33" s="1259"/>
      <c r="AB33" s="1260"/>
      <c r="AC33" s="1257" t="s">
        <v>504</v>
      </c>
      <c r="AD33" s="1258"/>
      <c r="AE33" s="1258"/>
      <c r="AF33" s="1258"/>
      <c r="AG33" s="1258"/>
      <c r="AH33" s="1258"/>
      <c r="AI33" s="1258"/>
      <c r="AJ33" s="1258"/>
      <c r="AK33" s="1258"/>
      <c r="AL33" s="1258"/>
      <c r="AM33" s="1258"/>
      <c r="AN33" s="1258"/>
      <c r="AO33" s="1258"/>
      <c r="AP33" s="1258"/>
      <c r="AQ33" s="1258"/>
      <c r="AR33" s="1258"/>
      <c r="AS33" s="1258"/>
      <c r="AT33" s="1258"/>
      <c r="AU33" s="1258"/>
      <c r="AV33" s="1258"/>
      <c r="AW33" s="1258"/>
      <c r="AX33" s="1258"/>
      <c r="AY33" s="1258"/>
      <c r="AZ33" s="1259"/>
      <c r="BA33" s="1259"/>
      <c r="BB33" s="1259"/>
      <c r="BC33" s="1260"/>
      <c r="BE33" s="22"/>
      <c r="BF33" s="1110"/>
      <c r="BG33" s="1110"/>
      <c r="BH33" s="1110"/>
      <c r="BI33" s="1110"/>
      <c r="BJ33" s="1110"/>
      <c r="BK33" s="1110"/>
      <c r="BL33" s="1110"/>
      <c r="BM33" s="1110"/>
      <c r="BN33" s="1110"/>
      <c r="BO33" s="1110"/>
      <c r="BP33" s="1110"/>
      <c r="BQ33" s="1110"/>
      <c r="BR33" s="1110"/>
      <c r="BS33" s="1106"/>
      <c r="BT33" s="1106"/>
      <c r="BU33" s="1106"/>
      <c r="BV33" s="1106"/>
      <c r="BW33" s="1106"/>
      <c r="BX33" s="1106"/>
      <c r="BY33" s="1106"/>
      <c r="BZ33" s="1106"/>
      <c r="CA33" s="1106"/>
      <c r="CB33" s="1106"/>
      <c r="CC33" s="1106"/>
      <c r="CD33" s="1106"/>
      <c r="CE33" s="1106"/>
      <c r="CF33" s="1106"/>
      <c r="CG33" s="1106"/>
      <c r="CH33" s="1106"/>
      <c r="CI33" s="1106"/>
      <c r="CJ33" s="1106"/>
      <c r="CK33" s="1106"/>
      <c r="CL33" s="1106"/>
      <c r="CM33" s="1106"/>
      <c r="CN33" s="1106"/>
      <c r="CO33" s="1106"/>
      <c r="CP33" s="1106"/>
      <c r="CQ33" s="1106"/>
      <c r="CR33" s="1106"/>
      <c r="CS33" s="1106"/>
      <c r="CT33" s="1106"/>
      <c r="CU33" s="33"/>
      <c r="CV33" s="23"/>
    </row>
    <row r="34" spans="1:100" ht="15.75" customHeight="1">
      <c r="A34" s="22"/>
      <c r="B34" s="1261"/>
      <c r="C34" s="1262"/>
      <c r="D34" s="1262"/>
      <c r="E34" s="1262"/>
      <c r="F34" s="1262"/>
      <c r="G34" s="1262"/>
      <c r="H34" s="1262"/>
      <c r="I34" s="1262"/>
      <c r="J34" s="1262"/>
      <c r="K34" s="1262"/>
      <c r="L34" s="1262"/>
      <c r="M34" s="1262"/>
      <c r="N34" s="1262"/>
      <c r="O34" s="1262"/>
      <c r="P34" s="1262"/>
      <c r="Q34" s="1262"/>
      <c r="R34" s="1262"/>
      <c r="S34" s="1262"/>
      <c r="T34" s="1262"/>
      <c r="U34" s="1262"/>
      <c r="V34" s="1262"/>
      <c r="W34" s="1262"/>
      <c r="X34" s="1262"/>
      <c r="Y34" s="1263"/>
      <c r="Z34" s="1263"/>
      <c r="AA34" s="1263"/>
      <c r="AB34" s="1264"/>
      <c r="AC34" s="1261"/>
      <c r="AD34" s="1262"/>
      <c r="AE34" s="1262"/>
      <c r="AF34" s="1262"/>
      <c r="AG34" s="1262"/>
      <c r="AH34" s="1262"/>
      <c r="AI34" s="1262"/>
      <c r="AJ34" s="1262"/>
      <c r="AK34" s="1262"/>
      <c r="AL34" s="1262"/>
      <c r="AM34" s="1262"/>
      <c r="AN34" s="1262"/>
      <c r="AO34" s="1262"/>
      <c r="AP34" s="1262"/>
      <c r="AQ34" s="1262"/>
      <c r="AR34" s="1262"/>
      <c r="AS34" s="1262"/>
      <c r="AT34" s="1262"/>
      <c r="AU34" s="1262"/>
      <c r="AV34" s="1262"/>
      <c r="AW34" s="1262"/>
      <c r="AX34" s="1262"/>
      <c r="AY34" s="1262"/>
      <c r="AZ34" s="1263"/>
      <c r="BA34" s="1263"/>
      <c r="BB34" s="1263"/>
      <c r="BC34" s="1264"/>
      <c r="BE34" s="22"/>
      <c r="BF34" s="1103">
        <f>IF(ISTEXT(VLOOKUP(BF32,Table_Traits,2,0)),VLOOKUP(BF32,Table_Traits,2,0),"")</f>
      </c>
      <c r="BG34" s="1104"/>
      <c r="BH34" s="1104"/>
      <c r="BI34" s="1104"/>
      <c r="BJ34" s="1104"/>
      <c r="BK34" s="1104"/>
      <c r="BL34" s="1104"/>
      <c r="BM34" s="1104"/>
      <c r="BN34" s="1104"/>
      <c r="BO34" s="1104"/>
      <c r="BP34" s="1104"/>
      <c r="BQ34" s="1104"/>
      <c r="BR34" s="1104"/>
      <c r="BS34" s="1106"/>
      <c r="BT34" s="1106"/>
      <c r="BU34" s="1106"/>
      <c r="BV34" s="1106"/>
      <c r="BW34" s="1106"/>
      <c r="BX34" s="1106"/>
      <c r="BY34" s="1106"/>
      <c r="BZ34" s="1106"/>
      <c r="CA34" s="1106"/>
      <c r="CB34" s="1106"/>
      <c r="CC34" s="1106"/>
      <c r="CD34" s="1106"/>
      <c r="CE34" s="1106"/>
      <c r="CF34" s="1106"/>
      <c r="CG34" s="1106"/>
      <c r="CH34" s="1106"/>
      <c r="CI34" s="1106"/>
      <c r="CJ34" s="1106"/>
      <c r="CK34" s="1106"/>
      <c r="CL34" s="1106"/>
      <c r="CM34" s="1106"/>
      <c r="CN34" s="1106"/>
      <c r="CO34" s="1106"/>
      <c r="CP34" s="1106"/>
      <c r="CQ34" s="1106"/>
      <c r="CR34" s="1106"/>
      <c r="CS34" s="1106"/>
      <c r="CT34" s="1106"/>
      <c r="CU34" s="33"/>
      <c r="CV34" s="23"/>
    </row>
    <row r="35" spans="1:100" ht="15.75" customHeight="1">
      <c r="A35" s="22"/>
      <c r="B35" s="1217"/>
      <c r="C35" s="1218"/>
      <c r="D35" s="1218"/>
      <c r="E35" s="1218"/>
      <c r="F35" s="1218"/>
      <c r="G35" s="1218"/>
      <c r="H35" s="1218"/>
      <c r="I35" s="1218"/>
      <c r="J35" s="1218"/>
      <c r="K35" s="1218"/>
      <c r="L35" s="1218"/>
      <c r="M35" s="1218"/>
      <c r="N35" s="1218"/>
      <c r="O35" s="1218"/>
      <c r="P35" s="1218"/>
      <c r="Q35" s="1218"/>
      <c r="R35" s="1218"/>
      <c r="S35" s="1218"/>
      <c r="T35" s="1218"/>
      <c r="U35" s="1218"/>
      <c r="V35" s="1218"/>
      <c r="W35" s="1218"/>
      <c r="X35" s="1218"/>
      <c r="Y35" s="1253"/>
      <c r="Z35" s="1253"/>
      <c r="AA35" s="1253"/>
      <c r="AB35" s="1254"/>
      <c r="AC35" s="1265"/>
      <c r="AD35" s="1255"/>
      <c r="AE35" s="1255"/>
      <c r="AF35" s="1255"/>
      <c r="AG35" s="1255"/>
      <c r="AH35" s="1255"/>
      <c r="AI35" s="1255"/>
      <c r="AJ35" s="1255"/>
      <c r="AK35" s="1255"/>
      <c r="AL35" s="1255"/>
      <c r="AM35" s="1255"/>
      <c r="AN35" s="1255"/>
      <c r="AO35" s="1255"/>
      <c r="AP35" s="1255"/>
      <c r="AQ35" s="1255"/>
      <c r="AR35" s="1255"/>
      <c r="AS35" s="1255"/>
      <c r="AT35" s="1255"/>
      <c r="AU35" s="1255"/>
      <c r="AV35" s="1255"/>
      <c r="AW35" s="1255"/>
      <c r="AX35" s="1255"/>
      <c r="AY35" s="1255"/>
      <c r="AZ35" s="1256"/>
      <c r="BA35" s="1256"/>
      <c r="BB35" s="1256"/>
      <c r="BC35" s="1254"/>
      <c r="BE35" s="22"/>
      <c r="BF35" s="1131"/>
      <c r="BG35" s="1131"/>
      <c r="BH35" s="1131"/>
      <c r="BI35" s="1131"/>
      <c r="BJ35" s="1131"/>
      <c r="BK35" s="1131"/>
      <c r="BL35" s="1131"/>
      <c r="BM35" s="1131"/>
      <c r="BN35" s="1131"/>
      <c r="BO35" s="1131"/>
      <c r="BP35" s="1131"/>
      <c r="BQ35" s="1131"/>
      <c r="BR35" s="1131"/>
      <c r="BS35" s="1107"/>
      <c r="BT35" s="1107"/>
      <c r="BU35" s="1107"/>
      <c r="BV35" s="1107"/>
      <c r="BW35" s="1107"/>
      <c r="BX35" s="1107"/>
      <c r="BY35" s="1107"/>
      <c r="BZ35" s="1107"/>
      <c r="CA35" s="1107"/>
      <c r="CB35" s="1107"/>
      <c r="CC35" s="1107"/>
      <c r="CD35" s="1107"/>
      <c r="CE35" s="1107"/>
      <c r="CF35" s="1107"/>
      <c r="CG35" s="1107"/>
      <c r="CH35" s="1107"/>
      <c r="CI35" s="1107"/>
      <c r="CJ35" s="1107"/>
      <c r="CK35" s="1107"/>
      <c r="CL35" s="1107"/>
      <c r="CM35" s="1107"/>
      <c r="CN35" s="1107"/>
      <c r="CO35" s="1107"/>
      <c r="CP35" s="1107"/>
      <c r="CQ35" s="1107"/>
      <c r="CR35" s="1107"/>
      <c r="CS35" s="1107"/>
      <c r="CT35" s="1107"/>
      <c r="CU35" s="33"/>
      <c r="CV35" s="23"/>
    </row>
    <row r="36" spans="1:100" ht="15.75" customHeight="1" thickBot="1">
      <c r="A36" s="22"/>
      <c r="B36" s="1269"/>
      <c r="C36" s="1270"/>
      <c r="D36" s="1270"/>
      <c r="E36" s="1270"/>
      <c r="F36" s="1270"/>
      <c r="G36" s="1270"/>
      <c r="H36" s="1270"/>
      <c r="I36" s="1270"/>
      <c r="J36" s="1270"/>
      <c r="K36" s="1270"/>
      <c r="L36" s="1270"/>
      <c r="M36" s="1270"/>
      <c r="N36" s="1270"/>
      <c r="O36" s="1270"/>
      <c r="P36" s="1270"/>
      <c r="Q36" s="1270"/>
      <c r="R36" s="1270"/>
      <c r="S36" s="1270"/>
      <c r="T36" s="1270"/>
      <c r="U36" s="1270"/>
      <c r="V36" s="1270"/>
      <c r="W36" s="1270"/>
      <c r="X36" s="1270"/>
      <c r="Y36" s="1271"/>
      <c r="Z36" s="1271"/>
      <c r="AA36" s="1271"/>
      <c r="AB36" s="1167"/>
      <c r="AC36" s="1269"/>
      <c r="AD36" s="1272"/>
      <c r="AE36" s="1272"/>
      <c r="AF36" s="1272"/>
      <c r="AG36" s="1272"/>
      <c r="AH36" s="1272"/>
      <c r="AI36" s="1272"/>
      <c r="AJ36" s="1272"/>
      <c r="AK36" s="1272"/>
      <c r="AL36" s="1272"/>
      <c r="AM36" s="1272"/>
      <c r="AN36" s="1272"/>
      <c r="AO36" s="1272"/>
      <c r="AP36" s="1272"/>
      <c r="AQ36" s="1272"/>
      <c r="AR36" s="1272"/>
      <c r="AS36" s="1272"/>
      <c r="AT36" s="1272"/>
      <c r="AU36" s="1272"/>
      <c r="AV36" s="1272"/>
      <c r="AW36" s="1272"/>
      <c r="AX36" s="1272"/>
      <c r="AY36" s="1272"/>
      <c r="AZ36" s="1166"/>
      <c r="BA36" s="1166"/>
      <c r="BB36" s="1166"/>
      <c r="BC36" s="1167"/>
      <c r="BE36" s="22"/>
      <c r="BF36" s="1108"/>
      <c r="BG36" s="1109"/>
      <c r="BH36" s="1109"/>
      <c r="BI36" s="1109"/>
      <c r="BJ36" s="1109"/>
      <c r="BK36" s="1109"/>
      <c r="BL36" s="1109"/>
      <c r="BM36" s="1109"/>
      <c r="BN36" s="1109"/>
      <c r="BO36" s="1109"/>
      <c r="BP36" s="1109"/>
      <c r="BQ36" s="1109"/>
      <c r="BR36" s="1109"/>
      <c r="BS36" s="1111">
        <f>IF(ISTEXT(VLOOKUP(BF36,Table_Traits,3,0)),VLOOKUP(BF36,Table_Traits,3,0),"")</f>
      </c>
      <c r="BT36" s="1112"/>
      <c r="BU36" s="1112"/>
      <c r="BV36" s="1112"/>
      <c r="BW36" s="1112"/>
      <c r="BX36" s="1112"/>
      <c r="BY36" s="1112"/>
      <c r="BZ36" s="1112"/>
      <c r="CA36" s="1112"/>
      <c r="CB36" s="1112"/>
      <c r="CC36" s="1112"/>
      <c r="CD36" s="1112"/>
      <c r="CE36" s="1112"/>
      <c r="CF36" s="1112"/>
      <c r="CG36" s="1112"/>
      <c r="CH36" s="1112"/>
      <c r="CI36" s="1112"/>
      <c r="CJ36" s="1112"/>
      <c r="CK36" s="1112"/>
      <c r="CL36" s="1112"/>
      <c r="CM36" s="1112"/>
      <c r="CN36" s="1112"/>
      <c r="CO36" s="1112"/>
      <c r="CP36" s="1112"/>
      <c r="CQ36" s="1112"/>
      <c r="CR36" s="1112"/>
      <c r="CS36" s="1112"/>
      <c r="CT36" s="1112"/>
      <c r="CU36" s="33"/>
      <c r="CV36" s="23"/>
    </row>
    <row r="37" spans="1:100" ht="15.75" customHeight="1" thickBot="1">
      <c r="A37" s="22"/>
      <c r="B37" s="1227" t="s">
        <v>232</v>
      </c>
      <c r="C37" s="1227"/>
      <c r="D37" s="1227"/>
      <c r="E37" s="1227"/>
      <c r="F37" s="1227"/>
      <c r="G37" s="1227"/>
      <c r="H37" s="1227"/>
      <c r="I37" s="1227"/>
      <c r="J37" s="1227"/>
      <c r="K37" s="1227"/>
      <c r="L37" s="1227"/>
      <c r="M37" s="1227"/>
      <c r="N37" s="1227"/>
      <c r="O37" s="1227"/>
      <c r="P37" s="1227"/>
      <c r="Q37" s="1227"/>
      <c r="R37" s="1227"/>
      <c r="S37" s="1227"/>
      <c r="T37" s="1227"/>
      <c r="U37" s="1227"/>
      <c r="V37" s="1227"/>
      <c r="W37" s="1227"/>
      <c r="X37" s="1227"/>
      <c r="Y37" s="1227"/>
      <c r="Z37" s="1227"/>
      <c r="AA37" s="1227"/>
      <c r="AB37" s="1227"/>
      <c r="AC37" s="1227"/>
      <c r="AD37" s="1227"/>
      <c r="AE37" s="1227"/>
      <c r="AF37" s="1227"/>
      <c r="AG37" s="1227"/>
      <c r="AH37" s="1227"/>
      <c r="AI37" s="1227"/>
      <c r="AJ37" s="1227"/>
      <c r="AK37" s="1227"/>
      <c r="AL37" s="1227"/>
      <c r="AM37" s="1227"/>
      <c r="AN37" s="1227"/>
      <c r="AO37" s="1227"/>
      <c r="AP37" s="1227"/>
      <c r="AQ37" s="1227"/>
      <c r="AR37" s="1227"/>
      <c r="AS37" s="1227"/>
      <c r="AT37" s="1227"/>
      <c r="AU37" s="1227"/>
      <c r="AV37" s="1227"/>
      <c r="AW37" s="1227"/>
      <c r="AX37" s="1227"/>
      <c r="AY37" s="1227"/>
      <c r="AZ37" s="1227"/>
      <c r="BA37" s="1227"/>
      <c r="BB37" s="1227"/>
      <c r="BC37" s="1227"/>
      <c r="BE37" s="22"/>
      <c r="BF37" s="1110"/>
      <c r="BG37" s="1110"/>
      <c r="BH37" s="1110"/>
      <c r="BI37" s="1110"/>
      <c r="BJ37" s="1110"/>
      <c r="BK37" s="1110"/>
      <c r="BL37" s="1110"/>
      <c r="BM37" s="1110"/>
      <c r="BN37" s="1110"/>
      <c r="BO37" s="1110"/>
      <c r="BP37" s="1110"/>
      <c r="BQ37" s="1110"/>
      <c r="BR37" s="1110"/>
      <c r="BS37" s="1106"/>
      <c r="BT37" s="1106"/>
      <c r="BU37" s="1106"/>
      <c r="BV37" s="1106"/>
      <c r="BW37" s="1106"/>
      <c r="BX37" s="1106"/>
      <c r="BY37" s="1106"/>
      <c r="BZ37" s="1106"/>
      <c r="CA37" s="1106"/>
      <c r="CB37" s="1106"/>
      <c r="CC37" s="1106"/>
      <c r="CD37" s="1106"/>
      <c r="CE37" s="1106"/>
      <c r="CF37" s="1106"/>
      <c r="CG37" s="1106"/>
      <c r="CH37" s="1106"/>
      <c r="CI37" s="1106"/>
      <c r="CJ37" s="1106"/>
      <c r="CK37" s="1106"/>
      <c r="CL37" s="1106"/>
      <c r="CM37" s="1106"/>
      <c r="CN37" s="1106"/>
      <c r="CO37" s="1106"/>
      <c r="CP37" s="1106"/>
      <c r="CQ37" s="1106"/>
      <c r="CR37" s="1106"/>
      <c r="CS37" s="1106"/>
      <c r="CT37" s="1106"/>
      <c r="CU37" s="33"/>
      <c r="CV37" s="23"/>
    </row>
    <row r="38" spans="1:100" ht="15.75" customHeight="1">
      <c r="A38" s="22"/>
      <c r="B38" s="1228"/>
      <c r="C38" s="1228"/>
      <c r="D38" s="1228"/>
      <c r="E38" s="1228"/>
      <c r="F38" s="1228"/>
      <c r="G38" s="1228"/>
      <c r="H38" s="1228"/>
      <c r="I38" s="1228"/>
      <c r="J38" s="1228"/>
      <c r="K38" s="1228"/>
      <c r="L38" s="1228"/>
      <c r="M38" s="1228"/>
      <c r="N38" s="1228"/>
      <c r="O38" s="1228"/>
      <c r="P38" s="1228"/>
      <c r="Q38" s="1228"/>
      <c r="R38" s="1228"/>
      <c r="S38" s="1228"/>
      <c r="T38" s="1228"/>
      <c r="U38" s="1228"/>
      <c r="V38" s="1228"/>
      <c r="W38" s="1228"/>
      <c r="X38" s="1228"/>
      <c r="Y38" s="1228"/>
      <c r="Z38" s="1228"/>
      <c r="AA38" s="1228"/>
      <c r="AB38" s="1228"/>
      <c r="AC38" s="1228"/>
      <c r="AD38" s="1228"/>
      <c r="AE38" s="1228"/>
      <c r="AF38" s="1228"/>
      <c r="AG38" s="1228"/>
      <c r="AH38" s="1228"/>
      <c r="AI38" s="1228"/>
      <c r="AJ38" s="1228"/>
      <c r="AK38" s="1228"/>
      <c r="AL38" s="1228"/>
      <c r="AM38" s="1228"/>
      <c r="AN38" s="1228"/>
      <c r="AO38" s="1228"/>
      <c r="AP38" s="1228"/>
      <c r="AQ38" s="1228"/>
      <c r="AR38" s="1228"/>
      <c r="AS38" s="1228"/>
      <c r="AT38" s="1228"/>
      <c r="AU38" s="1228"/>
      <c r="AV38" s="1228"/>
      <c r="AW38" s="1228"/>
      <c r="AX38" s="1228"/>
      <c r="AY38" s="1228"/>
      <c r="AZ38" s="1228"/>
      <c r="BA38" s="1228"/>
      <c r="BB38" s="1228"/>
      <c r="BC38" s="1228"/>
      <c r="BE38" s="22"/>
      <c r="BF38" s="1103">
        <f>IF(ISTEXT(VLOOKUP(BF36,Table_Traits,2,0)),VLOOKUP(BF36,Table_Traits,2,0),"")</f>
      </c>
      <c r="BG38" s="1104"/>
      <c r="BH38" s="1104"/>
      <c r="BI38" s="1104"/>
      <c r="BJ38" s="1104"/>
      <c r="BK38" s="1104"/>
      <c r="BL38" s="1104"/>
      <c r="BM38" s="1104"/>
      <c r="BN38" s="1104"/>
      <c r="BO38" s="1104"/>
      <c r="BP38" s="1104"/>
      <c r="BQ38" s="1104"/>
      <c r="BR38" s="1104"/>
      <c r="BS38" s="1106"/>
      <c r="BT38" s="1106"/>
      <c r="BU38" s="1106"/>
      <c r="BV38" s="1106"/>
      <c r="BW38" s="1106"/>
      <c r="BX38" s="1106"/>
      <c r="BY38" s="1106"/>
      <c r="BZ38" s="1106"/>
      <c r="CA38" s="1106"/>
      <c r="CB38" s="1106"/>
      <c r="CC38" s="1106"/>
      <c r="CD38" s="1106"/>
      <c r="CE38" s="1106"/>
      <c r="CF38" s="1106"/>
      <c r="CG38" s="1106"/>
      <c r="CH38" s="1106"/>
      <c r="CI38" s="1106"/>
      <c r="CJ38" s="1106"/>
      <c r="CK38" s="1106"/>
      <c r="CL38" s="1106"/>
      <c r="CM38" s="1106"/>
      <c r="CN38" s="1106"/>
      <c r="CO38" s="1106"/>
      <c r="CP38" s="1106"/>
      <c r="CQ38" s="1106"/>
      <c r="CR38" s="1106"/>
      <c r="CS38" s="1106"/>
      <c r="CT38" s="1106"/>
      <c r="CU38" s="33"/>
      <c r="CV38" s="23"/>
    </row>
    <row r="39" spans="1:100" ht="15.75" customHeight="1">
      <c r="A39" s="22"/>
      <c r="B39" s="1158" t="s">
        <v>588</v>
      </c>
      <c r="C39" s="1159"/>
      <c r="D39" s="1159"/>
      <c r="E39" s="1159"/>
      <c r="F39" s="1159"/>
      <c r="G39" s="1159"/>
      <c r="H39" s="1159"/>
      <c r="I39" s="1159"/>
      <c r="J39" s="1159"/>
      <c r="K39" s="1159"/>
      <c r="L39" s="1159"/>
      <c r="M39" s="1159"/>
      <c r="N39" s="1159"/>
      <c r="O39" s="1159"/>
      <c r="P39" s="1159"/>
      <c r="Q39" s="1159"/>
      <c r="R39" s="1159"/>
      <c r="S39" s="1159"/>
      <c r="T39" s="1159"/>
      <c r="U39" s="1159"/>
      <c r="V39" s="1159"/>
      <c r="W39" s="1159"/>
      <c r="X39" s="1159"/>
      <c r="Y39" s="1159"/>
      <c r="Z39" s="1159"/>
      <c r="AA39" s="1159"/>
      <c r="AB39" s="1160"/>
      <c r="AC39" s="1158" t="s">
        <v>589</v>
      </c>
      <c r="AD39" s="1159"/>
      <c r="AE39" s="1159"/>
      <c r="AF39" s="1159"/>
      <c r="AG39" s="1159"/>
      <c r="AH39" s="1159"/>
      <c r="AI39" s="1159"/>
      <c r="AJ39" s="1159"/>
      <c r="AK39" s="1159"/>
      <c r="AL39" s="1159"/>
      <c r="AM39" s="1159"/>
      <c r="AN39" s="1159"/>
      <c r="AO39" s="1159"/>
      <c r="AP39" s="1159"/>
      <c r="AQ39" s="1159"/>
      <c r="AR39" s="1159"/>
      <c r="AS39" s="1159"/>
      <c r="AT39" s="1159"/>
      <c r="AU39" s="1159"/>
      <c r="AV39" s="1159"/>
      <c r="AW39" s="1159"/>
      <c r="AX39" s="1159"/>
      <c r="AY39" s="1159"/>
      <c r="AZ39" s="1159"/>
      <c r="BA39" s="1159"/>
      <c r="BB39" s="1159"/>
      <c r="BC39" s="1160"/>
      <c r="BE39" s="22"/>
      <c r="BF39" s="1113"/>
      <c r="BG39" s="1113"/>
      <c r="BH39" s="1113"/>
      <c r="BI39" s="1113"/>
      <c r="BJ39" s="1113"/>
      <c r="BK39" s="1113"/>
      <c r="BL39" s="1113"/>
      <c r="BM39" s="1113"/>
      <c r="BN39" s="1113"/>
      <c r="BO39" s="1113"/>
      <c r="BP39" s="1113"/>
      <c r="BQ39" s="1113"/>
      <c r="BR39" s="1113"/>
      <c r="BS39" s="1107"/>
      <c r="BT39" s="1107"/>
      <c r="BU39" s="1107"/>
      <c r="BV39" s="1107"/>
      <c r="BW39" s="1107"/>
      <c r="BX39" s="1107"/>
      <c r="BY39" s="1107"/>
      <c r="BZ39" s="1107"/>
      <c r="CA39" s="1107"/>
      <c r="CB39" s="1107"/>
      <c r="CC39" s="1107"/>
      <c r="CD39" s="1107"/>
      <c r="CE39" s="1107"/>
      <c r="CF39" s="1107"/>
      <c r="CG39" s="1107"/>
      <c r="CH39" s="1107"/>
      <c r="CI39" s="1107"/>
      <c r="CJ39" s="1107"/>
      <c r="CK39" s="1107"/>
      <c r="CL39" s="1107"/>
      <c r="CM39" s="1107"/>
      <c r="CN39" s="1107"/>
      <c r="CO39" s="1107"/>
      <c r="CP39" s="1107"/>
      <c r="CQ39" s="1107"/>
      <c r="CR39" s="1107"/>
      <c r="CS39" s="1107"/>
      <c r="CT39" s="1107"/>
      <c r="CU39" s="33"/>
      <c r="CV39" s="23"/>
    </row>
    <row r="40" spans="1:100" ht="15.75" customHeight="1" thickBot="1">
      <c r="A40" s="22"/>
      <c r="B40" s="1158"/>
      <c r="C40" s="1159"/>
      <c r="D40" s="1159"/>
      <c r="E40" s="1159"/>
      <c r="F40" s="1159"/>
      <c r="G40" s="1159"/>
      <c r="H40" s="1159"/>
      <c r="I40" s="1159"/>
      <c r="J40" s="1159"/>
      <c r="K40" s="1159"/>
      <c r="L40" s="1159"/>
      <c r="M40" s="1159"/>
      <c r="N40" s="1159"/>
      <c r="O40" s="1159"/>
      <c r="P40" s="1159"/>
      <c r="Q40" s="1159"/>
      <c r="R40" s="1159"/>
      <c r="S40" s="1159"/>
      <c r="T40" s="1159"/>
      <c r="U40" s="1159"/>
      <c r="V40" s="1159"/>
      <c r="W40" s="1159"/>
      <c r="X40" s="1159"/>
      <c r="Y40" s="1159"/>
      <c r="Z40" s="1159"/>
      <c r="AA40" s="1159"/>
      <c r="AB40" s="1160"/>
      <c r="AC40" s="1158"/>
      <c r="AD40" s="1159"/>
      <c r="AE40" s="1159"/>
      <c r="AF40" s="1159"/>
      <c r="AG40" s="1159"/>
      <c r="AH40" s="1159"/>
      <c r="AI40" s="1159"/>
      <c r="AJ40" s="1159"/>
      <c r="AK40" s="1159"/>
      <c r="AL40" s="1159"/>
      <c r="AM40" s="1159"/>
      <c r="AN40" s="1159"/>
      <c r="AO40" s="1159"/>
      <c r="AP40" s="1159"/>
      <c r="AQ40" s="1159"/>
      <c r="AR40" s="1159"/>
      <c r="AS40" s="1159"/>
      <c r="AT40" s="1159"/>
      <c r="AU40" s="1159"/>
      <c r="AV40" s="1159"/>
      <c r="AW40" s="1159"/>
      <c r="AX40" s="1159"/>
      <c r="AY40" s="1159"/>
      <c r="AZ40" s="1159"/>
      <c r="BA40" s="1159"/>
      <c r="BB40" s="1159"/>
      <c r="BC40" s="1160"/>
      <c r="BE40" s="22"/>
      <c r="BF40" s="1108"/>
      <c r="BG40" s="1109"/>
      <c r="BH40" s="1109"/>
      <c r="BI40" s="1109"/>
      <c r="BJ40" s="1109"/>
      <c r="BK40" s="1109"/>
      <c r="BL40" s="1109"/>
      <c r="BM40" s="1109"/>
      <c r="BN40" s="1109"/>
      <c r="BO40" s="1109"/>
      <c r="BP40" s="1109"/>
      <c r="BQ40" s="1109"/>
      <c r="BR40" s="1109"/>
      <c r="BS40" s="1111">
        <f>IF(ISTEXT(VLOOKUP(BF40,Table_Traits,3,0)),VLOOKUP(BF40,Table_Traits,3,0),"")</f>
      </c>
      <c r="BT40" s="1112"/>
      <c r="BU40" s="1112"/>
      <c r="BV40" s="1112"/>
      <c r="BW40" s="1112"/>
      <c r="BX40" s="1112"/>
      <c r="BY40" s="1112"/>
      <c r="BZ40" s="1112"/>
      <c r="CA40" s="1112"/>
      <c r="CB40" s="1112"/>
      <c r="CC40" s="1112"/>
      <c r="CD40" s="1112"/>
      <c r="CE40" s="1112"/>
      <c r="CF40" s="1112"/>
      <c r="CG40" s="1112"/>
      <c r="CH40" s="1112"/>
      <c r="CI40" s="1112"/>
      <c r="CJ40" s="1112"/>
      <c r="CK40" s="1112"/>
      <c r="CL40" s="1112"/>
      <c r="CM40" s="1112"/>
      <c r="CN40" s="1112"/>
      <c r="CO40" s="1112"/>
      <c r="CP40" s="1112"/>
      <c r="CQ40" s="1112"/>
      <c r="CR40" s="1112"/>
      <c r="CS40" s="1112"/>
      <c r="CT40" s="1112"/>
      <c r="CU40" s="33"/>
      <c r="CV40" s="23"/>
    </row>
    <row r="41" spans="1:100" ht="15.75" customHeight="1">
      <c r="A41" s="22"/>
      <c r="B41" s="1273" t="s">
        <v>192</v>
      </c>
      <c r="C41" s="1274"/>
      <c r="D41" s="1274"/>
      <c r="E41" s="1274"/>
      <c r="F41" s="1274"/>
      <c r="G41" s="1274"/>
      <c r="H41" s="1274"/>
      <c r="I41" s="1274"/>
      <c r="J41" s="1274"/>
      <c r="K41" s="1274"/>
      <c r="L41" s="1274"/>
      <c r="M41" s="1274"/>
      <c r="N41" s="1274"/>
      <c r="O41" s="1274"/>
      <c r="P41" s="1274"/>
      <c r="Q41" s="1274"/>
      <c r="R41" s="1274"/>
      <c r="S41" s="1274"/>
      <c r="T41" s="1274"/>
      <c r="U41" s="1274"/>
      <c r="V41" s="1274"/>
      <c r="W41" s="1274"/>
      <c r="X41" s="1274"/>
      <c r="Y41" s="1267" t="s">
        <v>193</v>
      </c>
      <c r="Z41" s="1267"/>
      <c r="AA41" s="1267"/>
      <c r="AB41" s="1268"/>
      <c r="AC41" s="1273" t="s">
        <v>192</v>
      </c>
      <c r="AD41" s="1274"/>
      <c r="AE41" s="1274"/>
      <c r="AF41" s="1274"/>
      <c r="AG41" s="1274"/>
      <c r="AH41" s="1274"/>
      <c r="AI41" s="1274"/>
      <c r="AJ41" s="1274"/>
      <c r="AK41" s="1274"/>
      <c r="AL41" s="1274"/>
      <c r="AM41" s="1274"/>
      <c r="AN41" s="1274"/>
      <c r="AO41" s="1274"/>
      <c r="AP41" s="1274"/>
      <c r="AQ41" s="1274"/>
      <c r="AR41" s="1274"/>
      <c r="AS41" s="1274"/>
      <c r="AT41" s="1274"/>
      <c r="AU41" s="1274"/>
      <c r="AV41" s="1274"/>
      <c r="AW41" s="1274"/>
      <c r="AX41" s="1274"/>
      <c r="AY41" s="1274"/>
      <c r="AZ41" s="1267" t="s">
        <v>193</v>
      </c>
      <c r="BA41" s="1267"/>
      <c r="BB41" s="1267"/>
      <c r="BC41" s="1275"/>
      <c r="BE41" s="22"/>
      <c r="BF41" s="1110"/>
      <c r="BG41" s="1110"/>
      <c r="BH41" s="1110"/>
      <c r="BI41" s="1110"/>
      <c r="BJ41" s="1110"/>
      <c r="BK41" s="1110"/>
      <c r="BL41" s="1110"/>
      <c r="BM41" s="1110"/>
      <c r="BN41" s="1110"/>
      <c r="BO41" s="1110"/>
      <c r="BP41" s="1110"/>
      <c r="BQ41" s="1110"/>
      <c r="BR41" s="1110"/>
      <c r="BS41" s="1106"/>
      <c r="BT41" s="1106"/>
      <c r="BU41" s="1106"/>
      <c r="BV41" s="1106"/>
      <c r="BW41" s="1106"/>
      <c r="BX41" s="1106"/>
      <c r="BY41" s="1106"/>
      <c r="BZ41" s="1106"/>
      <c r="CA41" s="1106"/>
      <c r="CB41" s="1106"/>
      <c r="CC41" s="1106"/>
      <c r="CD41" s="1106"/>
      <c r="CE41" s="1106"/>
      <c r="CF41" s="1106"/>
      <c r="CG41" s="1106"/>
      <c r="CH41" s="1106"/>
      <c r="CI41" s="1106"/>
      <c r="CJ41" s="1106"/>
      <c r="CK41" s="1106"/>
      <c r="CL41" s="1106"/>
      <c r="CM41" s="1106"/>
      <c r="CN41" s="1106"/>
      <c r="CO41" s="1106"/>
      <c r="CP41" s="1106"/>
      <c r="CQ41" s="1106"/>
      <c r="CR41" s="1106"/>
      <c r="CS41" s="1106"/>
      <c r="CT41" s="1106"/>
      <c r="CU41" s="33"/>
      <c r="CV41" s="23"/>
    </row>
    <row r="42" spans="1:100" ht="15.75" customHeight="1">
      <c r="A42" s="22"/>
      <c r="B42" s="1209" t="s">
        <v>577</v>
      </c>
      <c r="C42" s="1210"/>
      <c r="D42" s="1210"/>
      <c r="E42" s="1210"/>
      <c r="F42" s="1210"/>
      <c r="G42" s="1210"/>
      <c r="H42" s="1210"/>
      <c r="I42" s="1210"/>
      <c r="J42" s="1210"/>
      <c r="K42" s="1210"/>
      <c r="L42" s="1210"/>
      <c r="M42" s="1210"/>
      <c r="N42" s="1210"/>
      <c r="O42" s="1210"/>
      <c r="P42" s="1210"/>
      <c r="Q42" s="1210"/>
      <c r="R42" s="1210"/>
      <c r="S42" s="1210"/>
      <c r="T42" s="1210"/>
      <c r="U42" s="1210"/>
      <c r="V42" s="1210"/>
      <c r="W42" s="1210"/>
      <c r="X42" s="1210"/>
      <c r="Y42" s="1169">
        <v>0</v>
      </c>
      <c r="Z42" s="1169"/>
      <c r="AA42" s="1169"/>
      <c r="AB42" s="1266"/>
      <c r="AC42" s="1209" t="s">
        <v>578</v>
      </c>
      <c r="AD42" s="1210"/>
      <c r="AE42" s="1210"/>
      <c r="AF42" s="1210"/>
      <c r="AG42" s="1210"/>
      <c r="AH42" s="1210"/>
      <c r="AI42" s="1210"/>
      <c r="AJ42" s="1210"/>
      <c r="AK42" s="1210"/>
      <c r="AL42" s="1210"/>
      <c r="AM42" s="1210"/>
      <c r="AN42" s="1210"/>
      <c r="AO42" s="1210"/>
      <c r="AP42" s="1210"/>
      <c r="AQ42" s="1210"/>
      <c r="AR42" s="1210"/>
      <c r="AS42" s="1210"/>
      <c r="AT42" s="1210"/>
      <c r="AU42" s="1210"/>
      <c r="AV42" s="1210"/>
      <c r="AW42" s="1210"/>
      <c r="AX42" s="1210"/>
      <c r="AY42" s="1210"/>
      <c r="AZ42" s="1169"/>
      <c r="BA42" s="1169"/>
      <c r="BB42" s="1169"/>
      <c r="BC42" s="1170"/>
      <c r="BE42" s="22"/>
      <c r="BF42" s="1103">
        <f>IF(ISTEXT(VLOOKUP(BF40,Table_Traits,2,0)),VLOOKUP(BF40,Table_Traits,2,0),"")</f>
      </c>
      <c r="BG42" s="1104"/>
      <c r="BH42" s="1104"/>
      <c r="BI42" s="1104"/>
      <c r="BJ42" s="1104"/>
      <c r="BK42" s="1104"/>
      <c r="BL42" s="1104"/>
      <c r="BM42" s="1104"/>
      <c r="BN42" s="1104"/>
      <c r="BO42" s="1104"/>
      <c r="BP42" s="1104"/>
      <c r="BQ42" s="1104"/>
      <c r="BR42" s="1104"/>
      <c r="BS42" s="1106"/>
      <c r="BT42" s="1106"/>
      <c r="BU42" s="1106"/>
      <c r="BV42" s="1106"/>
      <c r="BW42" s="1106"/>
      <c r="BX42" s="1106"/>
      <c r="BY42" s="1106"/>
      <c r="BZ42" s="1106"/>
      <c r="CA42" s="1106"/>
      <c r="CB42" s="1106"/>
      <c r="CC42" s="1106"/>
      <c r="CD42" s="1106"/>
      <c r="CE42" s="1106"/>
      <c r="CF42" s="1106"/>
      <c r="CG42" s="1106"/>
      <c r="CH42" s="1106"/>
      <c r="CI42" s="1106"/>
      <c r="CJ42" s="1106"/>
      <c r="CK42" s="1106"/>
      <c r="CL42" s="1106"/>
      <c r="CM42" s="1106"/>
      <c r="CN42" s="1106"/>
      <c r="CO42" s="1106"/>
      <c r="CP42" s="1106"/>
      <c r="CQ42" s="1106"/>
      <c r="CR42" s="1106"/>
      <c r="CS42" s="1106"/>
      <c r="CT42" s="1106"/>
      <c r="CU42" s="33"/>
      <c r="CV42" s="23"/>
    </row>
    <row r="43" spans="1:100" ht="15.75" customHeight="1">
      <c r="A43" s="22"/>
      <c r="B43" s="1209"/>
      <c r="C43" s="1210"/>
      <c r="D43" s="1210"/>
      <c r="E43" s="1210"/>
      <c r="F43" s="1210"/>
      <c r="G43" s="1210"/>
      <c r="H43" s="1210"/>
      <c r="I43" s="1210"/>
      <c r="J43" s="1210"/>
      <c r="K43" s="1210"/>
      <c r="L43" s="1210"/>
      <c r="M43" s="1210"/>
      <c r="N43" s="1210"/>
      <c r="O43" s="1210"/>
      <c r="P43" s="1210"/>
      <c r="Q43" s="1210"/>
      <c r="R43" s="1210"/>
      <c r="S43" s="1210"/>
      <c r="T43" s="1210"/>
      <c r="U43" s="1210"/>
      <c r="V43" s="1210"/>
      <c r="W43" s="1210"/>
      <c r="X43" s="1210"/>
      <c r="Y43" s="1169"/>
      <c r="Z43" s="1169"/>
      <c r="AA43" s="1169"/>
      <c r="AB43" s="1266"/>
      <c r="AC43" s="1209"/>
      <c r="AD43" s="1210"/>
      <c r="AE43" s="1210"/>
      <c r="AF43" s="1210"/>
      <c r="AG43" s="1210"/>
      <c r="AH43" s="1210"/>
      <c r="AI43" s="1210"/>
      <c r="AJ43" s="1210"/>
      <c r="AK43" s="1210"/>
      <c r="AL43" s="1210"/>
      <c r="AM43" s="1210"/>
      <c r="AN43" s="1210"/>
      <c r="AO43" s="1210"/>
      <c r="AP43" s="1210"/>
      <c r="AQ43" s="1210"/>
      <c r="AR43" s="1210"/>
      <c r="AS43" s="1210"/>
      <c r="AT43" s="1210"/>
      <c r="AU43" s="1210"/>
      <c r="AV43" s="1210"/>
      <c r="AW43" s="1210"/>
      <c r="AX43" s="1210"/>
      <c r="AY43" s="1210"/>
      <c r="AZ43" s="1169"/>
      <c r="BA43" s="1169"/>
      <c r="BB43" s="1169"/>
      <c r="BC43" s="1170"/>
      <c r="BE43" s="22"/>
      <c r="BF43" s="1113"/>
      <c r="BG43" s="1113"/>
      <c r="BH43" s="1113"/>
      <c r="BI43" s="1113"/>
      <c r="BJ43" s="1113"/>
      <c r="BK43" s="1113"/>
      <c r="BL43" s="1113"/>
      <c r="BM43" s="1113"/>
      <c r="BN43" s="1113"/>
      <c r="BO43" s="1113"/>
      <c r="BP43" s="1113"/>
      <c r="BQ43" s="1113"/>
      <c r="BR43" s="1113"/>
      <c r="BS43" s="1107"/>
      <c r="BT43" s="1107"/>
      <c r="BU43" s="1107"/>
      <c r="BV43" s="1107"/>
      <c r="BW43" s="1107"/>
      <c r="BX43" s="1107"/>
      <c r="BY43" s="1107"/>
      <c r="BZ43" s="1107"/>
      <c r="CA43" s="1107"/>
      <c r="CB43" s="1107"/>
      <c r="CC43" s="1107"/>
      <c r="CD43" s="1107"/>
      <c r="CE43" s="1107"/>
      <c r="CF43" s="1107"/>
      <c r="CG43" s="1107"/>
      <c r="CH43" s="1107"/>
      <c r="CI43" s="1107"/>
      <c r="CJ43" s="1107"/>
      <c r="CK43" s="1107"/>
      <c r="CL43" s="1107"/>
      <c r="CM43" s="1107"/>
      <c r="CN43" s="1107"/>
      <c r="CO43" s="1107"/>
      <c r="CP43" s="1107"/>
      <c r="CQ43" s="1107"/>
      <c r="CR43" s="1107"/>
      <c r="CS43" s="1107"/>
      <c r="CT43" s="1107"/>
      <c r="CU43" s="33"/>
      <c r="CV43" s="23"/>
    </row>
    <row r="44" spans="1:100" ht="15.75" customHeight="1">
      <c r="A44" s="22"/>
      <c r="B44" s="1209" t="s">
        <v>579</v>
      </c>
      <c r="C44" s="1210"/>
      <c r="D44" s="1210"/>
      <c r="E44" s="1210"/>
      <c r="F44" s="1210"/>
      <c r="G44" s="1210"/>
      <c r="H44" s="1210"/>
      <c r="I44" s="1210"/>
      <c r="J44" s="1210"/>
      <c r="K44" s="1210"/>
      <c r="L44" s="1210"/>
      <c r="M44" s="1210"/>
      <c r="N44" s="1210"/>
      <c r="O44" s="1210"/>
      <c r="P44" s="1210"/>
      <c r="Q44" s="1210"/>
      <c r="R44" s="1210"/>
      <c r="S44" s="1210"/>
      <c r="T44" s="1210"/>
      <c r="U44" s="1210"/>
      <c r="V44" s="1210"/>
      <c r="W44" s="1210"/>
      <c r="X44" s="1210"/>
      <c r="Y44" s="1169">
        <v>0</v>
      </c>
      <c r="Z44" s="1169"/>
      <c r="AA44" s="1169"/>
      <c r="AB44" s="1266"/>
      <c r="AC44" s="1209" t="s">
        <v>580</v>
      </c>
      <c r="AD44" s="1210"/>
      <c r="AE44" s="1210"/>
      <c r="AF44" s="1210"/>
      <c r="AG44" s="1210"/>
      <c r="AH44" s="1210"/>
      <c r="AI44" s="1210"/>
      <c r="AJ44" s="1210"/>
      <c r="AK44" s="1210"/>
      <c r="AL44" s="1210"/>
      <c r="AM44" s="1210"/>
      <c r="AN44" s="1210"/>
      <c r="AO44" s="1210"/>
      <c r="AP44" s="1210"/>
      <c r="AQ44" s="1210"/>
      <c r="AR44" s="1210"/>
      <c r="AS44" s="1210"/>
      <c r="AT44" s="1210"/>
      <c r="AU44" s="1210"/>
      <c r="AV44" s="1210"/>
      <c r="AW44" s="1210"/>
      <c r="AX44" s="1210"/>
      <c r="AY44" s="1210"/>
      <c r="AZ44" s="1169">
        <v>26</v>
      </c>
      <c r="BA44" s="1169"/>
      <c r="BB44" s="1169"/>
      <c r="BC44" s="1170"/>
      <c r="BE44" s="22"/>
      <c r="BF44" s="1120"/>
      <c r="BG44" s="1121"/>
      <c r="BH44" s="1121"/>
      <c r="BI44" s="1121"/>
      <c r="BJ44" s="1121"/>
      <c r="BK44" s="1121"/>
      <c r="BL44" s="1121"/>
      <c r="BM44" s="1121"/>
      <c r="BN44" s="1121"/>
      <c r="BO44" s="1121"/>
      <c r="BP44" s="1121"/>
      <c r="BQ44" s="1121"/>
      <c r="BR44" s="1121"/>
      <c r="BS44" s="1111">
        <f>IF(ISTEXT(VLOOKUP(BF44,Table_Traits,3,0)),VLOOKUP(BF44,Table_Traits,3,0),"")</f>
      </c>
      <c r="BT44" s="1112"/>
      <c r="BU44" s="1112"/>
      <c r="BV44" s="1112"/>
      <c r="BW44" s="1112"/>
      <c r="BX44" s="1112"/>
      <c r="BY44" s="1112"/>
      <c r="BZ44" s="1112"/>
      <c r="CA44" s="1112"/>
      <c r="CB44" s="1112"/>
      <c r="CC44" s="1112"/>
      <c r="CD44" s="1112"/>
      <c r="CE44" s="1112"/>
      <c r="CF44" s="1112"/>
      <c r="CG44" s="1112"/>
      <c r="CH44" s="1112"/>
      <c r="CI44" s="1112"/>
      <c r="CJ44" s="1112"/>
      <c r="CK44" s="1112"/>
      <c r="CL44" s="1112"/>
      <c r="CM44" s="1112"/>
      <c r="CN44" s="1112"/>
      <c r="CO44" s="1112"/>
      <c r="CP44" s="1112"/>
      <c r="CQ44" s="1112"/>
      <c r="CR44" s="1112"/>
      <c r="CS44" s="1112"/>
      <c r="CT44" s="1112"/>
      <c r="CU44" s="33"/>
      <c r="CV44" s="23"/>
    </row>
    <row r="45" spans="1:100" ht="15.75" customHeight="1">
      <c r="A45" s="22"/>
      <c r="B45" s="1209"/>
      <c r="C45" s="1210"/>
      <c r="D45" s="1210"/>
      <c r="E45" s="1210"/>
      <c r="F45" s="1210"/>
      <c r="G45" s="1210"/>
      <c r="H45" s="1210"/>
      <c r="I45" s="1210"/>
      <c r="J45" s="1210"/>
      <c r="K45" s="1210"/>
      <c r="L45" s="1210"/>
      <c r="M45" s="1210"/>
      <c r="N45" s="1210"/>
      <c r="O45" s="1210"/>
      <c r="P45" s="1210"/>
      <c r="Q45" s="1210"/>
      <c r="R45" s="1210"/>
      <c r="S45" s="1210"/>
      <c r="T45" s="1210"/>
      <c r="U45" s="1210"/>
      <c r="V45" s="1210"/>
      <c r="W45" s="1210"/>
      <c r="X45" s="1210"/>
      <c r="Y45" s="1169"/>
      <c r="Z45" s="1169"/>
      <c r="AA45" s="1169"/>
      <c r="AB45" s="1266"/>
      <c r="AC45" s="1209"/>
      <c r="AD45" s="1210"/>
      <c r="AE45" s="1210"/>
      <c r="AF45" s="1210"/>
      <c r="AG45" s="1210"/>
      <c r="AH45" s="1210"/>
      <c r="AI45" s="1210"/>
      <c r="AJ45" s="1210"/>
      <c r="AK45" s="1210"/>
      <c r="AL45" s="1210"/>
      <c r="AM45" s="1210"/>
      <c r="AN45" s="1210"/>
      <c r="AO45" s="1210"/>
      <c r="AP45" s="1210"/>
      <c r="AQ45" s="1210"/>
      <c r="AR45" s="1210"/>
      <c r="AS45" s="1210"/>
      <c r="AT45" s="1210"/>
      <c r="AU45" s="1210"/>
      <c r="AV45" s="1210"/>
      <c r="AW45" s="1210"/>
      <c r="AX45" s="1210"/>
      <c r="AY45" s="1210"/>
      <c r="AZ45" s="1169"/>
      <c r="BA45" s="1169"/>
      <c r="BB45" s="1169"/>
      <c r="BC45" s="1170"/>
      <c r="BE45" s="22"/>
      <c r="BF45" s="1122"/>
      <c r="BG45" s="1122"/>
      <c r="BH45" s="1122"/>
      <c r="BI45" s="1122"/>
      <c r="BJ45" s="1122"/>
      <c r="BK45" s="1122"/>
      <c r="BL45" s="1122"/>
      <c r="BM45" s="1122"/>
      <c r="BN45" s="1122"/>
      <c r="BO45" s="1122"/>
      <c r="BP45" s="1122"/>
      <c r="BQ45" s="1122"/>
      <c r="BR45" s="1122"/>
      <c r="BS45" s="1106"/>
      <c r="BT45" s="1106"/>
      <c r="BU45" s="1106"/>
      <c r="BV45" s="1106"/>
      <c r="BW45" s="1106"/>
      <c r="BX45" s="1106"/>
      <c r="BY45" s="1106"/>
      <c r="BZ45" s="1106"/>
      <c r="CA45" s="1106"/>
      <c r="CB45" s="1106"/>
      <c r="CC45" s="1106"/>
      <c r="CD45" s="1106"/>
      <c r="CE45" s="1106"/>
      <c r="CF45" s="1106"/>
      <c r="CG45" s="1106"/>
      <c r="CH45" s="1106"/>
      <c r="CI45" s="1106"/>
      <c r="CJ45" s="1106"/>
      <c r="CK45" s="1106"/>
      <c r="CL45" s="1106"/>
      <c r="CM45" s="1106"/>
      <c r="CN45" s="1106"/>
      <c r="CO45" s="1106"/>
      <c r="CP45" s="1106"/>
      <c r="CQ45" s="1106"/>
      <c r="CR45" s="1106"/>
      <c r="CS45" s="1106"/>
      <c r="CT45" s="1106"/>
      <c r="CU45" s="33"/>
      <c r="CV45" s="23"/>
    </row>
    <row r="46" spans="1:100" ht="15.75" customHeight="1">
      <c r="A46" s="22"/>
      <c r="B46" s="1209"/>
      <c r="C46" s="1210"/>
      <c r="D46" s="1210"/>
      <c r="E46" s="1210"/>
      <c r="F46" s="1210"/>
      <c r="G46" s="1210"/>
      <c r="H46" s="1210"/>
      <c r="I46" s="1210"/>
      <c r="J46" s="1210"/>
      <c r="K46" s="1210"/>
      <c r="L46" s="1210"/>
      <c r="M46" s="1210"/>
      <c r="N46" s="1210"/>
      <c r="O46" s="1210"/>
      <c r="P46" s="1210"/>
      <c r="Q46" s="1210"/>
      <c r="R46" s="1210"/>
      <c r="S46" s="1210"/>
      <c r="T46" s="1210"/>
      <c r="U46" s="1210"/>
      <c r="V46" s="1210"/>
      <c r="W46" s="1210"/>
      <c r="X46" s="1210"/>
      <c r="Y46" s="1169"/>
      <c r="Z46" s="1169"/>
      <c r="AA46" s="1169"/>
      <c r="AB46" s="1266"/>
      <c r="AC46" s="1209" t="s">
        <v>581</v>
      </c>
      <c r="AD46" s="1210"/>
      <c r="AE46" s="1210"/>
      <c r="AF46" s="1210"/>
      <c r="AG46" s="1210"/>
      <c r="AH46" s="1210"/>
      <c r="AI46" s="1210"/>
      <c r="AJ46" s="1210"/>
      <c r="AK46" s="1210"/>
      <c r="AL46" s="1210"/>
      <c r="AM46" s="1210"/>
      <c r="AN46" s="1210"/>
      <c r="AO46" s="1210"/>
      <c r="AP46" s="1210"/>
      <c r="AQ46" s="1210"/>
      <c r="AR46" s="1210"/>
      <c r="AS46" s="1210"/>
      <c r="AT46" s="1210"/>
      <c r="AU46" s="1210"/>
      <c r="AV46" s="1210"/>
      <c r="AW46" s="1210"/>
      <c r="AX46" s="1210"/>
      <c r="AY46" s="1210"/>
      <c r="AZ46" s="1169">
        <f>SUM(AZ58:BC69)</f>
        <v>8</v>
      </c>
      <c r="BA46" s="1169"/>
      <c r="BB46" s="1169"/>
      <c r="BC46" s="1170"/>
      <c r="BE46" s="22"/>
      <c r="BF46" s="1103">
        <f>IF(ISTEXT(VLOOKUP(BF44,Table_Traits,2,0)),VLOOKUP(BF44,Table_Traits,2,0),"")</f>
      </c>
      <c r="BG46" s="1104"/>
      <c r="BH46" s="1104"/>
      <c r="BI46" s="1104"/>
      <c r="BJ46" s="1104"/>
      <c r="BK46" s="1104"/>
      <c r="BL46" s="1104"/>
      <c r="BM46" s="1104"/>
      <c r="BN46" s="1104"/>
      <c r="BO46" s="1104"/>
      <c r="BP46" s="1104"/>
      <c r="BQ46" s="1104"/>
      <c r="BR46" s="1104"/>
      <c r="BS46" s="1106"/>
      <c r="BT46" s="1106"/>
      <c r="BU46" s="1106"/>
      <c r="BV46" s="1106"/>
      <c r="BW46" s="1106"/>
      <c r="BX46" s="1106"/>
      <c r="BY46" s="1106"/>
      <c r="BZ46" s="1106"/>
      <c r="CA46" s="1106"/>
      <c r="CB46" s="1106"/>
      <c r="CC46" s="1106"/>
      <c r="CD46" s="1106"/>
      <c r="CE46" s="1106"/>
      <c r="CF46" s="1106"/>
      <c r="CG46" s="1106"/>
      <c r="CH46" s="1106"/>
      <c r="CI46" s="1106"/>
      <c r="CJ46" s="1106"/>
      <c r="CK46" s="1106"/>
      <c r="CL46" s="1106"/>
      <c r="CM46" s="1106"/>
      <c r="CN46" s="1106"/>
      <c r="CO46" s="1106"/>
      <c r="CP46" s="1106"/>
      <c r="CQ46" s="1106"/>
      <c r="CR46" s="1106"/>
      <c r="CS46" s="1106"/>
      <c r="CT46" s="1106"/>
      <c r="CU46" s="33"/>
      <c r="CV46" s="23"/>
    </row>
    <row r="47" spans="1:100" ht="15.75" customHeight="1">
      <c r="A47" s="22"/>
      <c r="B47" s="1209"/>
      <c r="C47" s="1210"/>
      <c r="D47" s="1210"/>
      <c r="E47" s="1210"/>
      <c r="F47" s="1210"/>
      <c r="G47" s="1210"/>
      <c r="H47" s="1210"/>
      <c r="I47" s="1210"/>
      <c r="J47" s="1210"/>
      <c r="K47" s="1210"/>
      <c r="L47" s="1210"/>
      <c r="M47" s="1210"/>
      <c r="N47" s="1210"/>
      <c r="O47" s="1210"/>
      <c r="P47" s="1210"/>
      <c r="Q47" s="1210"/>
      <c r="R47" s="1210"/>
      <c r="S47" s="1210"/>
      <c r="T47" s="1210"/>
      <c r="U47" s="1210"/>
      <c r="V47" s="1210"/>
      <c r="W47" s="1210"/>
      <c r="X47" s="1210"/>
      <c r="Y47" s="1169"/>
      <c r="Z47" s="1169"/>
      <c r="AA47" s="1169"/>
      <c r="AB47" s="1266"/>
      <c r="AC47" s="1209"/>
      <c r="AD47" s="1210"/>
      <c r="AE47" s="1210"/>
      <c r="AF47" s="1210"/>
      <c r="AG47" s="1210"/>
      <c r="AH47" s="1210"/>
      <c r="AI47" s="1210"/>
      <c r="AJ47" s="1210"/>
      <c r="AK47" s="1210"/>
      <c r="AL47" s="1210"/>
      <c r="AM47" s="1210"/>
      <c r="AN47" s="1210"/>
      <c r="AO47" s="1210"/>
      <c r="AP47" s="1210"/>
      <c r="AQ47" s="1210"/>
      <c r="AR47" s="1210"/>
      <c r="AS47" s="1210"/>
      <c r="AT47" s="1210"/>
      <c r="AU47" s="1210"/>
      <c r="AV47" s="1210"/>
      <c r="AW47" s="1210"/>
      <c r="AX47" s="1210"/>
      <c r="AY47" s="1210"/>
      <c r="AZ47" s="1169"/>
      <c r="BA47" s="1169"/>
      <c r="BB47" s="1169"/>
      <c r="BC47" s="1170"/>
      <c r="BE47" s="22"/>
      <c r="BF47" s="1104"/>
      <c r="BG47" s="1104"/>
      <c r="BH47" s="1104"/>
      <c r="BI47" s="1104"/>
      <c r="BJ47" s="1104"/>
      <c r="BK47" s="1104"/>
      <c r="BL47" s="1104"/>
      <c r="BM47" s="1104"/>
      <c r="BN47" s="1104"/>
      <c r="BO47" s="1104"/>
      <c r="BP47" s="1104"/>
      <c r="BQ47" s="1104"/>
      <c r="BR47" s="1104"/>
      <c r="BS47" s="1106"/>
      <c r="BT47" s="1106"/>
      <c r="BU47" s="1106"/>
      <c r="BV47" s="1106"/>
      <c r="BW47" s="1106"/>
      <c r="BX47" s="1106"/>
      <c r="BY47" s="1106"/>
      <c r="BZ47" s="1106"/>
      <c r="CA47" s="1106"/>
      <c r="CB47" s="1106"/>
      <c r="CC47" s="1106"/>
      <c r="CD47" s="1106"/>
      <c r="CE47" s="1106"/>
      <c r="CF47" s="1106"/>
      <c r="CG47" s="1106"/>
      <c r="CH47" s="1106"/>
      <c r="CI47" s="1106"/>
      <c r="CJ47" s="1106"/>
      <c r="CK47" s="1106"/>
      <c r="CL47" s="1106"/>
      <c r="CM47" s="1106"/>
      <c r="CN47" s="1106"/>
      <c r="CO47" s="1106"/>
      <c r="CP47" s="1106"/>
      <c r="CQ47" s="1106"/>
      <c r="CR47" s="1106"/>
      <c r="CS47" s="1106"/>
      <c r="CT47" s="1106"/>
      <c r="CU47" s="33"/>
      <c r="CV47" s="23"/>
    </row>
    <row r="48" spans="1:100" ht="15.75" customHeight="1">
      <c r="A48" s="22"/>
      <c r="B48" s="1209"/>
      <c r="C48" s="1210"/>
      <c r="D48" s="1210"/>
      <c r="E48" s="1210"/>
      <c r="F48" s="1210"/>
      <c r="G48" s="1210"/>
      <c r="H48" s="1210"/>
      <c r="I48" s="1210"/>
      <c r="J48" s="1210"/>
      <c r="K48" s="1210"/>
      <c r="L48" s="1210"/>
      <c r="M48" s="1210"/>
      <c r="N48" s="1210"/>
      <c r="O48" s="1210"/>
      <c r="P48" s="1210"/>
      <c r="Q48" s="1210"/>
      <c r="R48" s="1210"/>
      <c r="S48" s="1210"/>
      <c r="T48" s="1210"/>
      <c r="U48" s="1210"/>
      <c r="V48" s="1210"/>
      <c r="W48" s="1210"/>
      <c r="X48" s="1210"/>
      <c r="Y48" s="1169"/>
      <c r="Z48" s="1169"/>
      <c r="AA48" s="1169"/>
      <c r="AB48" s="1266"/>
      <c r="AC48" s="1209" t="s">
        <v>582</v>
      </c>
      <c r="AD48" s="1210"/>
      <c r="AE48" s="1210"/>
      <c r="AF48" s="1210"/>
      <c r="AG48" s="1210"/>
      <c r="AH48" s="1210"/>
      <c r="AI48" s="1210"/>
      <c r="AJ48" s="1210"/>
      <c r="AK48" s="1210"/>
      <c r="AL48" s="1210"/>
      <c r="AM48" s="1210"/>
      <c r="AN48" s="1210"/>
      <c r="AO48" s="1210"/>
      <c r="AP48" s="1210"/>
      <c r="AQ48" s="1210"/>
      <c r="AR48" s="1210"/>
      <c r="AS48" s="1210"/>
      <c r="AT48" s="1210"/>
      <c r="AU48" s="1210"/>
      <c r="AV48" s="1210"/>
      <c r="AW48" s="1210"/>
      <c r="AX48" s="1210"/>
      <c r="AY48" s="1210"/>
      <c r="AZ48" s="1169">
        <f>SUM(AZ78:BC127)</f>
        <v>2</v>
      </c>
      <c r="BA48" s="1169"/>
      <c r="BB48" s="1169"/>
      <c r="BC48" s="1170"/>
      <c r="BE48" s="1114" t="s">
        <v>388</v>
      </c>
      <c r="BF48" s="1115"/>
      <c r="BG48" s="1115"/>
      <c r="BH48" s="1115"/>
      <c r="BI48" s="1115"/>
      <c r="BJ48" s="1115"/>
      <c r="BK48" s="1115"/>
      <c r="BL48" s="1115"/>
      <c r="BM48" s="1115"/>
      <c r="BN48" s="1115"/>
      <c r="BO48" s="1115"/>
      <c r="BP48" s="1115"/>
      <c r="BQ48" s="1115"/>
      <c r="BR48" s="1115"/>
      <c r="BS48" s="1115"/>
      <c r="BT48" s="1115"/>
      <c r="BU48" s="1115"/>
      <c r="BV48" s="1115"/>
      <c r="BW48" s="1115"/>
      <c r="BX48" s="1115"/>
      <c r="BY48" s="1115"/>
      <c r="BZ48" s="1115"/>
      <c r="CA48" s="1115"/>
      <c r="CB48" s="1115"/>
      <c r="CC48" s="1115"/>
      <c r="CD48" s="1115"/>
      <c r="CE48" s="1115"/>
      <c r="CF48" s="1115"/>
      <c r="CG48" s="1115"/>
      <c r="CH48" s="1115"/>
      <c r="CI48" s="1115"/>
      <c r="CJ48" s="1115"/>
      <c r="CK48" s="1115"/>
      <c r="CL48" s="1115"/>
      <c r="CM48" s="1115"/>
      <c r="CN48" s="1115"/>
      <c r="CO48" s="1115"/>
      <c r="CP48" s="1115"/>
      <c r="CQ48" s="1115"/>
      <c r="CR48" s="1115"/>
      <c r="CS48" s="1115"/>
      <c r="CT48" s="1115"/>
      <c r="CU48" s="1116"/>
      <c r="CV48" s="23"/>
    </row>
    <row r="49" spans="1:100" ht="15.75" customHeight="1">
      <c r="A49" s="22"/>
      <c r="B49" s="1209"/>
      <c r="C49" s="1210"/>
      <c r="D49" s="1210"/>
      <c r="E49" s="1210"/>
      <c r="F49" s="1210"/>
      <c r="G49" s="1210"/>
      <c r="H49" s="1210"/>
      <c r="I49" s="1210"/>
      <c r="J49" s="1210"/>
      <c r="K49" s="1210"/>
      <c r="L49" s="1210"/>
      <c r="M49" s="1210"/>
      <c r="N49" s="1210"/>
      <c r="O49" s="1210"/>
      <c r="P49" s="1210"/>
      <c r="Q49" s="1210"/>
      <c r="R49" s="1210"/>
      <c r="S49" s="1210"/>
      <c r="T49" s="1210"/>
      <c r="U49" s="1210"/>
      <c r="V49" s="1210"/>
      <c r="W49" s="1210"/>
      <c r="X49" s="1210"/>
      <c r="Y49" s="1169"/>
      <c r="Z49" s="1169"/>
      <c r="AA49" s="1169"/>
      <c r="AB49" s="1266"/>
      <c r="AC49" s="1209"/>
      <c r="AD49" s="1210"/>
      <c r="AE49" s="1210"/>
      <c r="AF49" s="1210"/>
      <c r="AG49" s="1210"/>
      <c r="AH49" s="1210"/>
      <c r="AI49" s="1210"/>
      <c r="AJ49" s="1210"/>
      <c r="AK49" s="1210"/>
      <c r="AL49" s="1210"/>
      <c r="AM49" s="1210"/>
      <c r="AN49" s="1210"/>
      <c r="AO49" s="1210"/>
      <c r="AP49" s="1210"/>
      <c r="AQ49" s="1210"/>
      <c r="AR49" s="1210"/>
      <c r="AS49" s="1210"/>
      <c r="AT49" s="1210"/>
      <c r="AU49" s="1210"/>
      <c r="AV49" s="1210"/>
      <c r="AW49" s="1210"/>
      <c r="AX49" s="1210"/>
      <c r="AY49" s="1210"/>
      <c r="AZ49" s="1169"/>
      <c r="BA49" s="1169"/>
      <c r="BB49" s="1169"/>
      <c r="BC49" s="1170"/>
      <c r="BE49" s="1117"/>
      <c r="BF49" s="1118"/>
      <c r="BG49" s="1118"/>
      <c r="BH49" s="1118"/>
      <c r="BI49" s="1118"/>
      <c r="BJ49" s="1118"/>
      <c r="BK49" s="1118"/>
      <c r="BL49" s="1118"/>
      <c r="BM49" s="1118"/>
      <c r="BN49" s="1118"/>
      <c r="BO49" s="1118"/>
      <c r="BP49" s="1118"/>
      <c r="BQ49" s="1118"/>
      <c r="BR49" s="1118"/>
      <c r="BS49" s="1118"/>
      <c r="BT49" s="1118"/>
      <c r="BU49" s="1118"/>
      <c r="BV49" s="1118"/>
      <c r="BW49" s="1118"/>
      <c r="BX49" s="1118"/>
      <c r="BY49" s="1118"/>
      <c r="BZ49" s="1118"/>
      <c r="CA49" s="1118"/>
      <c r="CB49" s="1118"/>
      <c r="CC49" s="1118"/>
      <c r="CD49" s="1118"/>
      <c r="CE49" s="1118"/>
      <c r="CF49" s="1118"/>
      <c r="CG49" s="1118"/>
      <c r="CH49" s="1118"/>
      <c r="CI49" s="1118"/>
      <c r="CJ49" s="1118"/>
      <c r="CK49" s="1118"/>
      <c r="CL49" s="1118"/>
      <c r="CM49" s="1118"/>
      <c r="CN49" s="1118"/>
      <c r="CO49" s="1118"/>
      <c r="CP49" s="1118"/>
      <c r="CQ49" s="1118"/>
      <c r="CR49" s="1118"/>
      <c r="CS49" s="1118"/>
      <c r="CT49" s="1118"/>
      <c r="CU49" s="1119"/>
      <c r="CV49" s="23"/>
    </row>
    <row r="50" spans="1:100" ht="15.75" customHeight="1">
      <c r="A50" s="22"/>
      <c r="B50" s="1209"/>
      <c r="C50" s="1210"/>
      <c r="D50" s="1210"/>
      <c r="E50" s="1210"/>
      <c r="F50" s="1210"/>
      <c r="G50" s="1210"/>
      <c r="H50" s="1210"/>
      <c r="I50" s="1210"/>
      <c r="J50" s="1210"/>
      <c r="K50" s="1210"/>
      <c r="L50" s="1210"/>
      <c r="M50" s="1210"/>
      <c r="N50" s="1210"/>
      <c r="O50" s="1210"/>
      <c r="P50" s="1210"/>
      <c r="Q50" s="1210"/>
      <c r="R50" s="1210"/>
      <c r="S50" s="1210"/>
      <c r="T50" s="1210"/>
      <c r="U50" s="1210"/>
      <c r="V50" s="1210"/>
      <c r="W50" s="1210"/>
      <c r="X50" s="1210"/>
      <c r="Y50" s="1169"/>
      <c r="Z50" s="1169"/>
      <c r="AA50" s="1169"/>
      <c r="AB50" s="1266"/>
      <c r="AC50" s="1209"/>
      <c r="AD50" s="1210"/>
      <c r="AE50" s="1210"/>
      <c r="AF50" s="1210"/>
      <c r="AG50" s="1210"/>
      <c r="AH50" s="1210"/>
      <c r="AI50" s="1210"/>
      <c r="AJ50" s="1210"/>
      <c r="AK50" s="1210"/>
      <c r="AL50" s="1210"/>
      <c r="AM50" s="1210"/>
      <c r="AN50" s="1210"/>
      <c r="AO50" s="1210"/>
      <c r="AP50" s="1210"/>
      <c r="AQ50" s="1210"/>
      <c r="AR50" s="1210"/>
      <c r="AS50" s="1210"/>
      <c r="AT50" s="1210"/>
      <c r="AU50" s="1210"/>
      <c r="AV50" s="1210"/>
      <c r="AW50" s="1210"/>
      <c r="AX50" s="1210"/>
      <c r="AY50" s="1210"/>
      <c r="AZ50" s="1169"/>
      <c r="BA50" s="1169"/>
      <c r="BB50" s="1169"/>
      <c r="BC50" s="1170"/>
      <c r="BE50" s="22"/>
      <c r="BF50" s="1125"/>
      <c r="BG50" s="1125"/>
      <c r="BH50" s="1125"/>
      <c r="BI50" s="1125"/>
      <c r="BJ50" s="1125"/>
      <c r="BK50" s="1125"/>
      <c r="BL50" s="1125"/>
      <c r="BM50" s="1125"/>
      <c r="BN50" s="1125"/>
      <c r="BO50" s="1125"/>
      <c r="BP50" s="1125"/>
      <c r="BQ50" s="1125"/>
      <c r="BR50" s="1125"/>
      <c r="BS50" s="1125"/>
      <c r="BT50" s="1125"/>
      <c r="BU50" s="1125"/>
      <c r="BV50" s="1125"/>
      <c r="BW50" s="1125"/>
      <c r="BX50" s="1125"/>
      <c r="BY50" s="1125"/>
      <c r="BZ50" s="1125"/>
      <c r="CA50" s="1125"/>
      <c r="CB50" s="1125"/>
      <c r="CC50" s="1125"/>
      <c r="CD50" s="1125"/>
      <c r="CE50" s="1125"/>
      <c r="CF50" s="1125"/>
      <c r="CG50" s="1125"/>
      <c r="CH50" s="1125"/>
      <c r="CI50" s="1125"/>
      <c r="CJ50" s="1125"/>
      <c r="CK50" s="1125"/>
      <c r="CL50" s="1125"/>
      <c r="CM50" s="1125"/>
      <c r="CN50" s="1125"/>
      <c r="CO50" s="1125"/>
      <c r="CP50" s="1125"/>
      <c r="CQ50" s="1125"/>
      <c r="CR50" s="1125"/>
      <c r="CS50" s="1125"/>
      <c r="CT50" s="1125"/>
      <c r="CU50" s="33"/>
      <c r="CV50" s="23"/>
    </row>
    <row r="51" spans="1:100" ht="15.75" customHeight="1">
      <c r="A51" s="22"/>
      <c r="B51" s="1209"/>
      <c r="C51" s="1210"/>
      <c r="D51" s="1210"/>
      <c r="E51" s="1210"/>
      <c r="F51" s="1210"/>
      <c r="G51" s="1210"/>
      <c r="H51" s="1210"/>
      <c r="I51" s="1210"/>
      <c r="J51" s="1210"/>
      <c r="K51" s="1210"/>
      <c r="L51" s="1210"/>
      <c r="M51" s="1210"/>
      <c r="N51" s="1210"/>
      <c r="O51" s="1210"/>
      <c r="P51" s="1210"/>
      <c r="Q51" s="1210"/>
      <c r="R51" s="1210"/>
      <c r="S51" s="1210"/>
      <c r="T51" s="1210"/>
      <c r="U51" s="1210"/>
      <c r="V51" s="1210"/>
      <c r="W51" s="1210"/>
      <c r="X51" s="1210"/>
      <c r="Y51" s="1169"/>
      <c r="Z51" s="1169"/>
      <c r="AA51" s="1169"/>
      <c r="AB51" s="1266"/>
      <c r="AC51" s="1209"/>
      <c r="AD51" s="1210"/>
      <c r="AE51" s="1210"/>
      <c r="AF51" s="1210"/>
      <c r="AG51" s="1210"/>
      <c r="AH51" s="1210"/>
      <c r="AI51" s="1210"/>
      <c r="AJ51" s="1210"/>
      <c r="AK51" s="1210"/>
      <c r="AL51" s="1210"/>
      <c r="AM51" s="1210"/>
      <c r="AN51" s="1210"/>
      <c r="AO51" s="1210"/>
      <c r="AP51" s="1210"/>
      <c r="AQ51" s="1210"/>
      <c r="AR51" s="1210"/>
      <c r="AS51" s="1210"/>
      <c r="AT51" s="1210"/>
      <c r="AU51" s="1210"/>
      <c r="AV51" s="1210"/>
      <c r="AW51" s="1210"/>
      <c r="AX51" s="1210"/>
      <c r="AY51" s="1210"/>
      <c r="AZ51" s="1169"/>
      <c r="BA51" s="1169"/>
      <c r="BB51" s="1169"/>
      <c r="BC51" s="1170"/>
      <c r="BE51" s="22"/>
      <c r="BF51" s="1126"/>
      <c r="BG51" s="1126"/>
      <c r="BH51" s="1126"/>
      <c r="BI51" s="1126"/>
      <c r="BJ51" s="1126"/>
      <c r="BK51" s="1126"/>
      <c r="BL51" s="1126"/>
      <c r="BM51" s="1126"/>
      <c r="BN51" s="1126"/>
      <c r="BO51" s="1126"/>
      <c r="BP51" s="1126"/>
      <c r="BQ51" s="1126"/>
      <c r="BR51" s="1126"/>
      <c r="BS51" s="1126"/>
      <c r="BT51" s="1126"/>
      <c r="BU51" s="1126"/>
      <c r="BV51" s="1126"/>
      <c r="BW51" s="1126"/>
      <c r="BX51" s="1126"/>
      <c r="BY51" s="1126"/>
      <c r="BZ51" s="1126"/>
      <c r="CA51" s="1126"/>
      <c r="CB51" s="1126"/>
      <c r="CC51" s="1126"/>
      <c r="CD51" s="1126"/>
      <c r="CE51" s="1126"/>
      <c r="CF51" s="1126"/>
      <c r="CG51" s="1126"/>
      <c r="CH51" s="1126"/>
      <c r="CI51" s="1126"/>
      <c r="CJ51" s="1126"/>
      <c r="CK51" s="1126"/>
      <c r="CL51" s="1126"/>
      <c r="CM51" s="1126"/>
      <c r="CN51" s="1126"/>
      <c r="CO51" s="1126"/>
      <c r="CP51" s="1126"/>
      <c r="CQ51" s="1126"/>
      <c r="CR51" s="1126"/>
      <c r="CS51" s="1126"/>
      <c r="CT51" s="1126"/>
      <c r="CU51" s="33"/>
      <c r="CV51" s="23"/>
    </row>
    <row r="52" spans="1:100" ht="15.75" customHeight="1">
      <c r="A52" s="22"/>
      <c r="B52" s="1209"/>
      <c r="C52" s="1210"/>
      <c r="D52" s="1210"/>
      <c r="E52" s="1210"/>
      <c r="F52" s="1210"/>
      <c r="G52" s="1210"/>
      <c r="H52" s="1210"/>
      <c r="I52" s="1210"/>
      <c r="J52" s="1210"/>
      <c r="K52" s="1210"/>
      <c r="L52" s="1210"/>
      <c r="M52" s="1210"/>
      <c r="N52" s="1210"/>
      <c r="O52" s="1210"/>
      <c r="P52" s="1210"/>
      <c r="Q52" s="1210"/>
      <c r="R52" s="1210"/>
      <c r="S52" s="1210"/>
      <c r="T52" s="1210"/>
      <c r="U52" s="1210"/>
      <c r="V52" s="1210"/>
      <c r="W52" s="1210"/>
      <c r="X52" s="1210"/>
      <c r="Y52" s="1169"/>
      <c r="Z52" s="1169"/>
      <c r="AA52" s="1169"/>
      <c r="AB52" s="1266"/>
      <c r="AC52" s="1209"/>
      <c r="AD52" s="1210"/>
      <c r="AE52" s="1210"/>
      <c r="AF52" s="1210"/>
      <c r="AG52" s="1210"/>
      <c r="AH52" s="1210"/>
      <c r="AI52" s="1210"/>
      <c r="AJ52" s="1210"/>
      <c r="AK52" s="1210"/>
      <c r="AL52" s="1210"/>
      <c r="AM52" s="1210"/>
      <c r="AN52" s="1210"/>
      <c r="AO52" s="1210"/>
      <c r="AP52" s="1210"/>
      <c r="AQ52" s="1210"/>
      <c r="AR52" s="1210"/>
      <c r="AS52" s="1210"/>
      <c r="AT52" s="1210"/>
      <c r="AU52" s="1210"/>
      <c r="AV52" s="1210"/>
      <c r="AW52" s="1210"/>
      <c r="AX52" s="1210"/>
      <c r="AY52" s="1210"/>
      <c r="AZ52" s="1169"/>
      <c r="BA52" s="1169"/>
      <c r="BB52" s="1169"/>
      <c r="BC52" s="1170"/>
      <c r="BE52" s="22"/>
      <c r="BF52" s="1125"/>
      <c r="BG52" s="1125"/>
      <c r="BH52" s="1125"/>
      <c r="BI52" s="1125"/>
      <c r="BJ52" s="1125"/>
      <c r="BK52" s="1125"/>
      <c r="BL52" s="1125"/>
      <c r="BM52" s="1125"/>
      <c r="BN52" s="1125"/>
      <c r="BO52" s="1125"/>
      <c r="BP52" s="1125"/>
      <c r="BQ52" s="1125"/>
      <c r="BR52" s="1125"/>
      <c r="BS52" s="1125"/>
      <c r="BT52" s="1125"/>
      <c r="BU52" s="1125"/>
      <c r="BV52" s="1125"/>
      <c r="BW52" s="1125"/>
      <c r="BX52" s="1125"/>
      <c r="BY52" s="1125"/>
      <c r="BZ52" s="1125"/>
      <c r="CA52" s="1125"/>
      <c r="CB52" s="1125"/>
      <c r="CC52" s="1125"/>
      <c r="CD52" s="1125"/>
      <c r="CE52" s="1125"/>
      <c r="CF52" s="1125"/>
      <c r="CG52" s="1125"/>
      <c r="CH52" s="1125"/>
      <c r="CI52" s="1125"/>
      <c r="CJ52" s="1125"/>
      <c r="CK52" s="1125"/>
      <c r="CL52" s="1125"/>
      <c r="CM52" s="1125"/>
      <c r="CN52" s="1125"/>
      <c r="CO52" s="1125"/>
      <c r="CP52" s="1125"/>
      <c r="CQ52" s="1125"/>
      <c r="CR52" s="1125"/>
      <c r="CS52" s="1125"/>
      <c r="CT52" s="1125"/>
      <c r="CU52" s="33"/>
      <c r="CV52" s="23"/>
    </row>
    <row r="53" spans="1:100" ht="15.75" customHeight="1">
      <c r="A53" s="22"/>
      <c r="B53" s="1209"/>
      <c r="C53" s="1210"/>
      <c r="D53" s="1210"/>
      <c r="E53" s="1210"/>
      <c r="F53" s="1210"/>
      <c r="G53" s="1210"/>
      <c r="H53" s="1210"/>
      <c r="I53" s="1210"/>
      <c r="J53" s="1210"/>
      <c r="K53" s="1210"/>
      <c r="L53" s="1210"/>
      <c r="M53" s="1210"/>
      <c r="N53" s="1210"/>
      <c r="O53" s="1210"/>
      <c r="P53" s="1210"/>
      <c r="Q53" s="1210"/>
      <c r="R53" s="1210"/>
      <c r="S53" s="1210"/>
      <c r="T53" s="1210"/>
      <c r="U53" s="1210"/>
      <c r="V53" s="1210"/>
      <c r="W53" s="1210"/>
      <c r="X53" s="1210"/>
      <c r="Y53" s="1169"/>
      <c r="Z53" s="1169"/>
      <c r="AA53" s="1169"/>
      <c r="AB53" s="1266"/>
      <c r="AC53" s="1209"/>
      <c r="AD53" s="1210"/>
      <c r="AE53" s="1210"/>
      <c r="AF53" s="1210"/>
      <c r="AG53" s="1210"/>
      <c r="AH53" s="1210"/>
      <c r="AI53" s="1210"/>
      <c r="AJ53" s="1210"/>
      <c r="AK53" s="1210"/>
      <c r="AL53" s="1210"/>
      <c r="AM53" s="1210"/>
      <c r="AN53" s="1210"/>
      <c r="AO53" s="1210"/>
      <c r="AP53" s="1210"/>
      <c r="AQ53" s="1210"/>
      <c r="AR53" s="1210"/>
      <c r="AS53" s="1210"/>
      <c r="AT53" s="1210"/>
      <c r="AU53" s="1210"/>
      <c r="AV53" s="1210"/>
      <c r="AW53" s="1210"/>
      <c r="AX53" s="1210"/>
      <c r="AY53" s="1210"/>
      <c r="AZ53" s="1169"/>
      <c r="BA53" s="1169"/>
      <c r="BB53" s="1169"/>
      <c r="BC53" s="1170"/>
      <c r="BE53" s="22"/>
      <c r="BF53" s="1126"/>
      <c r="BG53" s="1126"/>
      <c r="BH53" s="1126"/>
      <c r="BI53" s="1126"/>
      <c r="BJ53" s="1126"/>
      <c r="BK53" s="1126"/>
      <c r="BL53" s="1126"/>
      <c r="BM53" s="1126"/>
      <c r="BN53" s="1126"/>
      <c r="BO53" s="1126"/>
      <c r="BP53" s="1126"/>
      <c r="BQ53" s="1126"/>
      <c r="BR53" s="1126"/>
      <c r="BS53" s="1126"/>
      <c r="BT53" s="1126"/>
      <c r="BU53" s="1126"/>
      <c r="BV53" s="1126"/>
      <c r="BW53" s="1126"/>
      <c r="BX53" s="1126"/>
      <c r="BY53" s="1126"/>
      <c r="BZ53" s="1126"/>
      <c r="CA53" s="1126"/>
      <c r="CB53" s="1126"/>
      <c r="CC53" s="1126"/>
      <c r="CD53" s="1126"/>
      <c r="CE53" s="1126"/>
      <c r="CF53" s="1126"/>
      <c r="CG53" s="1126"/>
      <c r="CH53" s="1126"/>
      <c r="CI53" s="1126"/>
      <c r="CJ53" s="1126"/>
      <c r="CK53" s="1126"/>
      <c r="CL53" s="1126"/>
      <c r="CM53" s="1126"/>
      <c r="CN53" s="1126"/>
      <c r="CO53" s="1126"/>
      <c r="CP53" s="1126"/>
      <c r="CQ53" s="1126"/>
      <c r="CR53" s="1126"/>
      <c r="CS53" s="1126"/>
      <c r="CT53" s="1126"/>
      <c r="CU53" s="33"/>
      <c r="CV53" s="23"/>
    </row>
    <row r="54" spans="1:100" ht="15.75" customHeight="1">
      <c r="A54" s="22"/>
      <c r="B54" s="1209"/>
      <c r="C54" s="1210"/>
      <c r="D54" s="1210"/>
      <c r="E54" s="1210"/>
      <c r="F54" s="1210"/>
      <c r="G54" s="1210"/>
      <c r="H54" s="1210"/>
      <c r="I54" s="1210"/>
      <c r="J54" s="1210"/>
      <c r="K54" s="1210"/>
      <c r="L54" s="1210"/>
      <c r="M54" s="1210"/>
      <c r="N54" s="1210"/>
      <c r="O54" s="1210"/>
      <c r="P54" s="1210"/>
      <c r="Q54" s="1210"/>
      <c r="R54" s="1210"/>
      <c r="S54" s="1210"/>
      <c r="T54" s="1210"/>
      <c r="U54" s="1210"/>
      <c r="V54" s="1210"/>
      <c r="W54" s="1210"/>
      <c r="X54" s="1210"/>
      <c r="Y54" s="1169"/>
      <c r="Z54" s="1169"/>
      <c r="AA54" s="1169"/>
      <c r="AB54" s="1266"/>
      <c r="AC54" s="1209"/>
      <c r="AD54" s="1210"/>
      <c r="AE54" s="1210"/>
      <c r="AF54" s="1210"/>
      <c r="AG54" s="1210"/>
      <c r="AH54" s="1210"/>
      <c r="AI54" s="1210"/>
      <c r="AJ54" s="1210"/>
      <c r="AK54" s="1210"/>
      <c r="AL54" s="1210"/>
      <c r="AM54" s="1210"/>
      <c r="AN54" s="1210"/>
      <c r="AO54" s="1210"/>
      <c r="AP54" s="1210"/>
      <c r="AQ54" s="1210"/>
      <c r="AR54" s="1210"/>
      <c r="AS54" s="1210"/>
      <c r="AT54" s="1210"/>
      <c r="AU54" s="1210"/>
      <c r="AV54" s="1210"/>
      <c r="AW54" s="1210"/>
      <c r="AX54" s="1210"/>
      <c r="AY54" s="1210"/>
      <c r="AZ54" s="1169"/>
      <c r="BA54" s="1169"/>
      <c r="BB54" s="1169"/>
      <c r="BC54" s="1170"/>
      <c r="BE54" s="22"/>
      <c r="BF54" s="1125"/>
      <c r="BG54" s="1125"/>
      <c r="BH54" s="1125"/>
      <c r="BI54" s="1125"/>
      <c r="BJ54" s="1125"/>
      <c r="BK54" s="1125"/>
      <c r="BL54" s="1125"/>
      <c r="BM54" s="1125"/>
      <c r="BN54" s="1125"/>
      <c r="BO54" s="1125"/>
      <c r="BP54" s="1125"/>
      <c r="BQ54" s="1125"/>
      <c r="BR54" s="1125"/>
      <c r="BS54" s="1125"/>
      <c r="BT54" s="1125"/>
      <c r="BU54" s="1125"/>
      <c r="BV54" s="1125"/>
      <c r="BW54" s="1125"/>
      <c r="BX54" s="1125"/>
      <c r="BY54" s="1125"/>
      <c r="BZ54" s="1125"/>
      <c r="CA54" s="1125"/>
      <c r="CB54" s="1125"/>
      <c r="CC54" s="1125"/>
      <c r="CD54" s="1125"/>
      <c r="CE54" s="1125"/>
      <c r="CF54" s="1125"/>
      <c r="CG54" s="1125"/>
      <c r="CH54" s="1125"/>
      <c r="CI54" s="1125"/>
      <c r="CJ54" s="1125"/>
      <c r="CK54" s="1125"/>
      <c r="CL54" s="1125"/>
      <c r="CM54" s="1125"/>
      <c r="CN54" s="1125"/>
      <c r="CO54" s="1125"/>
      <c r="CP54" s="1125"/>
      <c r="CQ54" s="1125"/>
      <c r="CR54" s="1125"/>
      <c r="CS54" s="1125"/>
      <c r="CT54" s="1125"/>
      <c r="CU54" s="33"/>
      <c r="CV54" s="23"/>
    </row>
    <row r="55" spans="1:100" ht="15.75" customHeight="1">
      <c r="A55" s="22"/>
      <c r="B55" s="1209"/>
      <c r="C55" s="1210"/>
      <c r="D55" s="1210"/>
      <c r="E55" s="1210"/>
      <c r="F55" s="1210"/>
      <c r="G55" s="1210"/>
      <c r="H55" s="1210"/>
      <c r="I55" s="1210"/>
      <c r="J55" s="1210"/>
      <c r="K55" s="1210"/>
      <c r="L55" s="1210"/>
      <c r="M55" s="1210"/>
      <c r="N55" s="1210"/>
      <c r="O55" s="1210"/>
      <c r="P55" s="1210"/>
      <c r="Q55" s="1210"/>
      <c r="R55" s="1210"/>
      <c r="S55" s="1210"/>
      <c r="T55" s="1210"/>
      <c r="U55" s="1210"/>
      <c r="V55" s="1210"/>
      <c r="W55" s="1210"/>
      <c r="X55" s="1210"/>
      <c r="Y55" s="1169"/>
      <c r="Z55" s="1169"/>
      <c r="AA55" s="1169"/>
      <c r="AB55" s="1266"/>
      <c r="AC55" s="1209"/>
      <c r="AD55" s="1210"/>
      <c r="AE55" s="1210"/>
      <c r="AF55" s="1210"/>
      <c r="AG55" s="1210"/>
      <c r="AH55" s="1210"/>
      <c r="AI55" s="1210"/>
      <c r="AJ55" s="1210"/>
      <c r="AK55" s="1210"/>
      <c r="AL55" s="1210"/>
      <c r="AM55" s="1210"/>
      <c r="AN55" s="1210"/>
      <c r="AO55" s="1210"/>
      <c r="AP55" s="1210"/>
      <c r="AQ55" s="1210"/>
      <c r="AR55" s="1210"/>
      <c r="AS55" s="1210"/>
      <c r="AT55" s="1210"/>
      <c r="AU55" s="1210"/>
      <c r="AV55" s="1210"/>
      <c r="AW55" s="1210"/>
      <c r="AX55" s="1210"/>
      <c r="AY55" s="1210"/>
      <c r="AZ55" s="1169"/>
      <c r="BA55" s="1169"/>
      <c r="BB55" s="1169"/>
      <c r="BC55" s="1170"/>
      <c r="BE55" s="22"/>
      <c r="BF55" s="1126"/>
      <c r="BG55" s="1126"/>
      <c r="BH55" s="1126"/>
      <c r="BI55" s="1126"/>
      <c r="BJ55" s="1126"/>
      <c r="BK55" s="1126"/>
      <c r="BL55" s="1126"/>
      <c r="BM55" s="1126"/>
      <c r="BN55" s="1126"/>
      <c r="BO55" s="1126"/>
      <c r="BP55" s="1126"/>
      <c r="BQ55" s="1126"/>
      <c r="BR55" s="1126"/>
      <c r="BS55" s="1126"/>
      <c r="BT55" s="1126"/>
      <c r="BU55" s="1126"/>
      <c r="BV55" s="1126"/>
      <c r="BW55" s="1126"/>
      <c r="BX55" s="1126"/>
      <c r="BY55" s="1126"/>
      <c r="BZ55" s="1126"/>
      <c r="CA55" s="1126"/>
      <c r="CB55" s="1126"/>
      <c r="CC55" s="1126"/>
      <c r="CD55" s="1126"/>
      <c r="CE55" s="1126"/>
      <c r="CF55" s="1126"/>
      <c r="CG55" s="1126"/>
      <c r="CH55" s="1126"/>
      <c r="CI55" s="1126"/>
      <c r="CJ55" s="1126"/>
      <c r="CK55" s="1126"/>
      <c r="CL55" s="1126"/>
      <c r="CM55" s="1126"/>
      <c r="CN55" s="1126"/>
      <c r="CO55" s="1126"/>
      <c r="CP55" s="1126"/>
      <c r="CQ55" s="1126"/>
      <c r="CR55" s="1126"/>
      <c r="CS55" s="1126"/>
      <c r="CT55" s="1126"/>
      <c r="CU55" s="33"/>
      <c r="CV55" s="23"/>
    </row>
    <row r="56" spans="1:100" ht="15.75" customHeight="1">
      <c r="A56" s="22"/>
      <c r="B56" s="1209"/>
      <c r="C56" s="1210"/>
      <c r="D56" s="1210"/>
      <c r="E56" s="1210"/>
      <c r="F56" s="1210"/>
      <c r="G56" s="1210"/>
      <c r="H56" s="1210"/>
      <c r="I56" s="1210"/>
      <c r="J56" s="1210"/>
      <c r="K56" s="1210"/>
      <c r="L56" s="1210"/>
      <c r="M56" s="1210"/>
      <c r="N56" s="1210"/>
      <c r="O56" s="1210"/>
      <c r="P56" s="1210"/>
      <c r="Q56" s="1210"/>
      <c r="R56" s="1210"/>
      <c r="S56" s="1210"/>
      <c r="T56" s="1210"/>
      <c r="U56" s="1210"/>
      <c r="V56" s="1210"/>
      <c r="W56" s="1210"/>
      <c r="X56" s="1210"/>
      <c r="Y56" s="1169"/>
      <c r="Z56" s="1169"/>
      <c r="AA56" s="1169"/>
      <c r="AB56" s="1266"/>
      <c r="AC56" s="1209"/>
      <c r="AD56" s="1210"/>
      <c r="AE56" s="1210"/>
      <c r="AF56" s="1210"/>
      <c r="AG56" s="1210"/>
      <c r="AH56" s="1210"/>
      <c r="AI56" s="1210"/>
      <c r="AJ56" s="1210"/>
      <c r="AK56" s="1210"/>
      <c r="AL56" s="1210"/>
      <c r="AM56" s="1210"/>
      <c r="AN56" s="1210"/>
      <c r="AO56" s="1210"/>
      <c r="AP56" s="1210"/>
      <c r="AQ56" s="1210"/>
      <c r="AR56" s="1210"/>
      <c r="AS56" s="1210"/>
      <c r="AT56" s="1210"/>
      <c r="AU56" s="1210"/>
      <c r="AV56" s="1210"/>
      <c r="AW56" s="1210"/>
      <c r="AX56" s="1210"/>
      <c r="AY56" s="1210"/>
      <c r="AZ56" s="1169"/>
      <c r="BA56" s="1169"/>
      <c r="BB56" s="1169"/>
      <c r="BC56" s="1170"/>
      <c r="BE56" s="22"/>
      <c r="BF56" s="1125"/>
      <c r="BG56" s="1125"/>
      <c r="BH56" s="1125"/>
      <c r="BI56" s="1125"/>
      <c r="BJ56" s="1125"/>
      <c r="BK56" s="1125"/>
      <c r="BL56" s="1125"/>
      <c r="BM56" s="1125"/>
      <c r="BN56" s="1125"/>
      <c r="BO56" s="1125"/>
      <c r="BP56" s="1125"/>
      <c r="BQ56" s="1125"/>
      <c r="BR56" s="1125"/>
      <c r="BS56" s="1125"/>
      <c r="BT56" s="1125"/>
      <c r="BU56" s="1125"/>
      <c r="BV56" s="1125"/>
      <c r="BW56" s="1125"/>
      <c r="BX56" s="1125"/>
      <c r="BY56" s="1125"/>
      <c r="BZ56" s="1125"/>
      <c r="CA56" s="1125"/>
      <c r="CB56" s="1125"/>
      <c r="CC56" s="1125"/>
      <c r="CD56" s="1125"/>
      <c r="CE56" s="1125"/>
      <c r="CF56" s="1125"/>
      <c r="CG56" s="1125"/>
      <c r="CH56" s="1125"/>
      <c r="CI56" s="1125"/>
      <c r="CJ56" s="1125"/>
      <c r="CK56" s="1125"/>
      <c r="CL56" s="1125"/>
      <c r="CM56" s="1125"/>
      <c r="CN56" s="1125"/>
      <c r="CO56" s="1125"/>
      <c r="CP56" s="1125"/>
      <c r="CQ56" s="1125"/>
      <c r="CR56" s="1125"/>
      <c r="CS56" s="1125"/>
      <c r="CT56" s="1125"/>
      <c r="CU56" s="33"/>
      <c r="CV56" s="23"/>
    </row>
    <row r="57" spans="1:100" ht="15.75" customHeight="1">
      <c r="A57" s="22"/>
      <c r="B57" s="1209"/>
      <c r="C57" s="1210"/>
      <c r="D57" s="1210"/>
      <c r="E57" s="1210"/>
      <c r="F57" s="1210"/>
      <c r="G57" s="1210"/>
      <c r="H57" s="1210"/>
      <c r="I57" s="1210"/>
      <c r="J57" s="1210"/>
      <c r="K57" s="1210"/>
      <c r="L57" s="1210"/>
      <c r="M57" s="1210"/>
      <c r="N57" s="1210"/>
      <c r="O57" s="1210"/>
      <c r="P57" s="1210"/>
      <c r="Q57" s="1210"/>
      <c r="R57" s="1210"/>
      <c r="S57" s="1210"/>
      <c r="T57" s="1210"/>
      <c r="U57" s="1210"/>
      <c r="V57" s="1210"/>
      <c r="W57" s="1210"/>
      <c r="X57" s="1210"/>
      <c r="Y57" s="1169"/>
      <c r="Z57" s="1169"/>
      <c r="AA57" s="1169"/>
      <c r="AB57" s="1266"/>
      <c r="AC57" s="1209"/>
      <c r="AD57" s="1210"/>
      <c r="AE57" s="1210"/>
      <c r="AF57" s="1210"/>
      <c r="AG57" s="1210"/>
      <c r="AH57" s="1210"/>
      <c r="AI57" s="1210"/>
      <c r="AJ57" s="1210"/>
      <c r="AK57" s="1210"/>
      <c r="AL57" s="1210"/>
      <c r="AM57" s="1210"/>
      <c r="AN57" s="1210"/>
      <c r="AO57" s="1210"/>
      <c r="AP57" s="1210"/>
      <c r="AQ57" s="1210"/>
      <c r="AR57" s="1210"/>
      <c r="AS57" s="1210"/>
      <c r="AT57" s="1210"/>
      <c r="AU57" s="1210"/>
      <c r="AV57" s="1210"/>
      <c r="AW57" s="1210"/>
      <c r="AX57" s="1210"/>
      <c r="AY57" s="1210"/>
      <c r="AZ57" s="1169"/>
      <c r="BA57" s="1169"/>
      <c r="BB57" s="1169"/>
      <c r="BC57" s="1170"/>
      <c r="BE57" s="22"/>
      <c r="BF57" s="1126"/>
      <c r="BG57" s="1126"/>
      <c r="BH57" s="1126"/>
      <c r="BI57" s="1126"/>
      <c r="BJ57" s="1126"/>
      <c r="BK57" s="1126"/>
      <c r="BL57" s="1126"/>
      <c r="BM57" s="1126"/>
      <c r="BN57" s="1126"/>
      <c r="BO57" s="1126"/>
      <c r="BP57" s="1126"/>
      <c r="BQ57" s="1126"/>
      <c r="BR57" s="1126"/>
      <c r="BS57" s="1126"/>
      <c r="BT57" s="1126"/>
      <c r="BU57" s="1126"/>
      <c r="BV57" s="1126"/>
      <c r="BW57" s="1126"/>
      <c r="BX57" s="1126"/>
      <c r="BY57" s="1126"/>
      <c r="BZ57" s="1126"/>
      <c r="CA57" s="1126"/>
      <c r="CB57" s="1126"/>
      <c r="CC57" s="1126"/>
      <c r="CD57" s="1126"/>
      <c r="CE57" s="1126"/>
      <c r="CF57" s="1126"/>
      <c r="CG57" s="1126"/>
      <c r="CH57" s="1126"/>
      <c r="CI57" s="1126"/>
      <c r="CJ57" s="1126"/>
      <c r="CK57" s="1126"/>
      <c r="CL57" s="1126"/>
      <c r="CM57" s="1126"/>
      <c r="CN57" s="1126"/>
      <c r="CO57" s="1126"/>
      <c r="CP57" s="1126"/>
      <c r="CQ57" s="1126"/>
      <c r="CR57" s="1126"/>
      <c r="CS57" s="1126"/>
      <c r="CT57" s="1126"/>
      <c r="CU57" s="33"/>
      <c r="CV57" s="23"/>
    </row>
    <row r="58" spans="1:100" ht="15.75" customHeight="1">
      <c r="A58" s="22"/>
      <c r="B58" s="1209"/>
      <c r="C58" s="1210"/>
      <c r="D58" s="1210"/>
      <c r="E58" s="1210"/>
      <c r="F58" s="1210"/>
      <c r="G58" s="1210"/>
      <c r="H58" s="1210"/>
      <c r="I58" s="1210"/>
      <c r="J58" s="1210"/>
      <c r="K58" s="1210"/>
      <c r="L58" s="1210"/>
      <c r="M58" s="1210"/>
      <c r="N58" s="1210"/>
      <c r="O58" s="1210"/>
      <c r="P58" s="1210"/>
      <c r="Q58" s="1210"/>
      <c r="R58" s="1210"/>
      <c r="S58" s="1210"/>
      <c r="T58" s="1210"/>
      <c r="U58" s="1210"/>
      <c r="V58" s="1210"/>
      <c r="W58" s="1210"/>
      <c r="X58" s="1210"/>
      <c r="Y58" s="1169"/>
      <c r="Z58" s="1169"/>
      <c r="AA58" s="1169"/>
      <c r="AB58" s="1266"/>
      <c r="AC58" s="1209" t="s">
        <v>583</v>
      </c>
      <c r="AD58" s="1210"/>
      <c r="AE58" s="1210"/>
      <c r="AF58" s="1210"/>
      <c r="AG58" s="1210"/>
      <c r="AH58" s="1210"/>
      <c r="AI58" s="1210"/>
      <c r="AJ58" s="1210"/>
      <c r="AK58" s="1210"/>
      <c r="AL58" s="1210"/>
      <c r="AM58" s="1210"/>
      <c r="AN58" s="1210"/>
      <c r="AO58" s="1210"/>
      <c r="AP58" s="1210"/>
      <c r="AQ58" s="1210"/>
      <c r="AR58" s="1210"/>
      <c r="AS58" s="1210"/>
      <c r="AT58" s="1210"/>
      <c r="AU58" s="1210"/>
      <c r="AV58" s="1210"/>
      <c r="AW58" s="1210"/>
      <c r="AX58" s="1210"/>
      <c r="AY58" s="1210"/>
      <c r="AZ58" s="1169">
        <v>8</v>
      </c>
      <c r="BA58" s="1169"/>
      <c r="BB58" s="1169"/>
      <c r="BC58" s="1170"/>
      <c r="BE58" s="22"/>
      <c r="BF58" s="1125"/>
      <c r="BG58" s="1125"/>
      <c r="BH58" s="1125"/>
      <c r="BI58" s="1125"/>
      <c r="BJ58" s="1125"/>
      <c r="BK58" s="1125"/>
      <c r="BL58" s="1125"/>
      <c r="BM58" s="1125"/>
      <c r="BN58" s="1125"/>
      <c r="BO58" s="1125"/>
      <c r="BP58" s="1125"/>
      <c r="BQ58" s="1125"/>
      <c r="BR58" s="1125"/>
      <c r="BS58" s="1125"/>
      <c r="BT58" s="1125"/>
      <c r="BU58" s="1125"/>
      <c r="BV58" s="1125"/>
      <c r="BW58" s="1125"/>
      <c r="BX58" s="1125"/>
      <c r="BY58" s="1125"/>
      <c r="BZ58" s="1125"/>
      <c r="CA58" s="1125"/>
      <c r="CB58" s="1125"/>
      <c r="CC58" s="1125"/>
      <c r="CD58" s="1125"/>
      <c r="CE58" s="1125"/>
      <c r="CF58" s="1125"/>
      <c r="CG58" s="1125"/>
      <c r="CH58" s="1125"/>
      <c r="CI58" s="1125"/>
      <c r="CJ58" s="1125"/>
      <c r="CK58" s="1125"/>
      <c r="CL58" s="1125"/>
      <c r="CM58" s="1125"/>
      <c r="CN58" s="1125"/>
      <c r="CO58" s="1125"/>
      <c r="CP58" s="1125"/>
      <c r="CQ58" s="1125"/>
      <c r="CR58" s="1125"/>
      <c r="CS58" s="1125"/>
      <c r="CT58" s="1125"/>
      <c r="CU58" s="33"/>
      <c r="CV58" s="23"/>
    </row>
    <row r="59" spans="1:100" ht="15.75" customHeight="1">
      <c r="A59" s="22"/>
      <c r="B59" s="1209"/>
      <c r="C59" s="1210"/>
      <c r="D59" s="1210"/>
      <c r="E59" s="1210"/>
      <c r="F59" s="1210"/>
      <c r="G59" s="1210"/>
      <c r="H59" s="1210"/>
      <c r="I59" s="1210"/>
      <c r="J59" s="1210"/>
      <c r="K59" s="1210"/>
      <c r="L59" s="1210"/>
      <c r="M59" s="1210"/>
      <c r="N59" s="1210"/>
      <c r="O59" s="1210"/>
      <c r="P59" s="1210"/>
      <c r="Q59" s="1210"/>
      <c r="R59" s="1210"/>
      <c r="S59" s="1210"/>
      <c r="T59" s="1210"/>
      <c r="U59" s="1210"/>
      <c r="V59" s="1210"/>
      <c r="W59" s="1210"/>
      <c r="X59" s="1210"/>
      <c r="Y59" s="1169"/>
      <c r="Z59" s="1169"/>
      <c r="AA59" s="1169"/>
      <c r="AB59" s="1266"/>
      <c r="AC59" s="1209"/>
      <c r="AD59" s="1210"/>
      <c r="AE59" s="1210"/>
      <c r="AF59" s="1210"/>
      <c r="AG59" s="1210"/>
      <c r="AH59" s="1210"/>
      <c r="AI59" s="1210"/>
      <c r="AJ59" s="1210"/>
      <c r="AK59" s="1210"/>
      <c r="AL59" s="1210"/>
      <c r="AM59" s="1210"/>
      <c r="AN59" s="1210"/>
      <c r="AO59" s="1210"/>
      <c r="AP59" s="1210"/>
      <c r="AQ59" s="1210"/>
      <c r="AR59" s="1210"/>
      <c r="AS59" s="1210"/>
      <c r="AT59" s="1210"/>
      <c r="AU59" s="1210"/>
      <c r="AV59" s="1210"/>
      <c r="AW59" s="1210"/>
      <c r="AX59" s="1210"/>
      <c r="AY59" s="1210"/>
      <c r="AZ59" s="1169"/>
      <c r="BA59" s="1169"/>
      <c r="BB59" s="1169"/>
      <c r="BC59" s="1170"/>
      <c r="BE59" s="22"/>
      <c r="BF59" s="1126"/>
      <c r="BG59" s="1126"/>
      <c r="BH59" s="1126"/>
      <c r="BI59" s="1126"/>
      <c r="BJ59" s="1126"/>
      <c r="BK59" s="1126"/>
      <c r="BL59" s="1126"/>
      <c r="BM59" s="1126"/>
      <c r="BN59" s="1126"/>
      <c r="BO59" s="1126"/>
      <c r="BP59" s="1126"/>
      <c r="BQ59" s="1126"/>
      <c r="BR59" s="1126"/>
      <c r="BS59" s="1126"/>
      <c r="BT59" s="1126"/>
      <c r="BU59" s="1126"/>
      <c r="BV59" s="1126"/>
      <c r="BW59" s="1126"/>
      <c r="BX59" s="1126"/>
      <c r="BY59" s="1126"/>
      <c r="BZ59" s="1126"/>
      <c r="CA59" s="1126"/>
      <c r="CB59" s="1126"/>
      <c r="CC59" s="1126"/>
      <c r="CD59" s="1126"/>
      <c r="CE59" s="1126"/>
      <c r="CF59" s="1126"/>
      <c r="CG59" s="1126"/>
      <c r="CH59" s="1126"/>
      <c r="CI59" s="1126"/>
      <c r="CJ59" s="1126"/>
      <c r="CK59" s="1126"/>
      <c r="CL59" s="1126"/>
      <c r="CM59" s="1126"/>
      <c r="CN59" s="1126"/>
      <c r="CO59" s="1126"/>
      <c r="CP59" s="1126"/>
      <c r="CQ59" s="1126"/>
      <c r="CR59" s="1126"/>
      <c r="CS59" s="1126"/>
      <c r="CT59" s="1126"/>
      <c r="CU59" s="33"/>
      <c r="CV59" s="23"/>
    </row>
    <row r="60" spans="1:100" ht="15.75" customHeight="1">
      <c r="A60" s="22"/>
      <c r="B60" s="1209"/>
      <c r="C60" s="1210"/>
      <c r="D60" s="1210"/>
      <c r="E60" s="1210"/>
      <c r="F60" s="1210"/>
      <c r="G60" s="1210"/>
      <c r="H60" s="1210"/>
      <c r="I60" s="1210"/>
      <c r="J60" s="1210"/>
      <c r="K60" s="1210"/>
      <c r="L60" s="1210"/>
      <c r="M60" s="1210"/>
      <c r="N60" s="1210"/>
      <c r="O60" s="1210"/>
      <c r="P60" s="1210"/>
      <c r="Q60" s="1210"/>
      <c r="R60" s="1210"/>
      <c r="S60" s="1210"/>
      <c r="T60" s="1210"/>
      <c r="U60" s="1210"/>
      <c r="V60" s="1210"/>
      <c r="W60" s="1210"/>
      <c r="X60" s="1210"/>
      <c r="Y60" s="1169"/>
      <c r="Z60" s="1169"/>
      <c r="AA60" s="1169"/>
      <c r="AB60" s="1266"/>
      <c r="AC60" s="1209"/>
      <c r="AD60" s="1210"/>
      <c r="AE60" s="1210"/>
      <c r="AF60" s="1210"/>
      <c r="AG60" s="1210"/>
      <c r="AH60" s="1210"/>
      <c r="AI60" s="1210"/>
      <c r="AJ60" s="1210"/>
      <c r="AK60" s="1210"/>
      <c r="AL60" s="1210"/>
      <c r="AM60" s="1210"/>
      <c r="AN60" s="1210"/>
      <c r="AO60" s="1210"/>
      <c r="AP60" s="1210"/>
      <c r="AQ60" s="1210"/>
      <c r="AR60" s="1210"/>
      <c r="AS60" s="1210"/>
      <c r="AT60" s="1210"/>
      <c r="AU60" s="1210"/>
      <c r="AV60" s="1210"/>
      <c r="AW60" s="1210"/>
      <c r="AX60" s="1210"/>
      <c r="AY60" s="1210"/>
      <c r="AZ60" s="1169"/>
      <c r="BA60" s="1169"/>
      <c r="BB60" s="1169"/>
      <c r="BC60" s="1170"/>
      <c r="BE60" s="22"/>
      <c r="BF60" s="1125"/>
      <c r="BG60" s="1125"/>
      <c r="BH60" s="1125"/>
      <c r="BI60" s="1125"/>
      <c r="BJ60" s="1125"/>
      <c r="BK60" s="1125"/>
      <c r="BL60" s="1125"/>
      <c r="BM60" s="1125"/>
      <c r="BN60" s="1125"/>
      <c r="BO60" s="1125"/>
      <c r="BP60" s="1125"/>
      <c r="BQ60" s="1125"/>
      <c r="BR60" s="1125"/>
      <c r="BS60" s="1125"/>
      <c r="BT60" s="1125"/>
      <c r="BU60" s="1125"/>
      <c r="BV60" s="1125"/>
      <c r="BW60" s="1125"/>
      <c r="BX60" s="1125"/>
      <c r="BY60" s="1125"/>
      <c r="BZ60" s="1125"/>
      <c r="CA60" s="1125"/>
      <c r="CB60" s="1125"/>
      <c r="CC60" s="1125"/>
      <c r="CD60" s="1125"/>
      <c r="CE60" s="1125"/>
      <c r="CF60" s="1125"/>
      <c r="CG60" s="1125"/>
      <c r="CH60" s="1125"/>
      <c r="CI60" s="1125"/>
      <c r="CJ60" s="1125"/>
      <c r="CK60" s="1125"/>
      <c r="CL60" s="1125"/>
      <c r="CM60" s="1125"/>
      <c r="CN60" s="1125"/>
      <c r="CO60" s="1125"/>
      <c r="CP60" s="1125"/>
      <c r="CQ60" s="1125"/>
      <c r="CR60" s="1125"/>
      <c r="CS60" s="1125"/>
      <c r="CT60" s="1125"/>
      <c r="CU60" s="33"/>
      <c r="CV60" s="23"/>
    </row>
    <row r="61" spans="1:100" ht="15.75" customHeight="1">
      <c r="A61" s="22"/>
      <c r="B61" s="1209"/>
      <c r="C61" s="1210"/>
      <c r="D61" s="1210"/>
      <c r="E61" s="1210"/>
      <c r="F61" s="1210"/>
      <c r="G61" s="1210"/>
      <c r="H61" s="1210"/>
      <c r="I61" s="1210"/>
      <c r="J61" s="1210"/>
      <c r="K61" s="1210"/>
      <c r="L61" s="1210"/>
      <c r="M61" s="1210"/>
      <c r="N61" s="1210"/>
      <c r="O61" s="1210"/>
      <c r="P61" s="1210"/>
      <c r="Q61" s="1210"/>
      <c r="R61" s="1210"/>
      <c r="S61" s="1210"/>
      <c r="T61" s="1210"/>
      <c r="U61" s="1210"/>
      <c r="V61" s="1210"/>
      <c r="W61" s="1210"/>
      <c r="X61" s="1210"/>
      <c r="Y61" s="1169"/>
      <c r="Z61" s="1169"/>
      <c r="AA61" s="1169"/>
      <c r="AB61" s="1266"/>
      <c r="AC61" s="1209"/>
      <c r="AD61" s="1210"/>
      <c r="AE61" s="1210"/>
      <c r="AF61" s="1210"/>
      <c r="AG61" s="1210"/>
      <c r="AH61" s="1210"/>
      <c r="AI61" s="1210"/>
      <c r="AJ61" s="1210"/>
      <c r="AK61" s="1210"/>
      <c r="AL61" s="1210"/>
      <c r="AM61" s="1210"/>
      <c r="AN61" s="1210"/>
      <c r="AO61" s="1210"/>
      <c r="AP61" s="1210"/>
      <c r="AQ61" s="1210"/>
      <c r="AR61" s="1210"/>
      <c r="AS61" s="1210"/>
      <c r="AT61" s="1210"/>
      <c r="AU61" s="1210"/>
      <c r="AV61" s="1210"/>
      <c r="AW61" s="1210"/>
      <c r="AX61" s="1210"/>
      <c r="AY61" s="1210"/>
      <c r="AZ61" s="1169"/>
      <c r="BA61" s="1169"/>
      <c r="BB61" s="1169"/>
      <c r="BC61" s="1170"/>
      <c r="BE61" s="22"/>
      <c r="BF61" s="1126"/>
      <c r="BG61" s="1126"/>
      <c r="BH61" s="1126"/>
      <c r="BI61" s="1126"/>
      <c r="BJ61" s="1126"/>
      <c r="BK61" s="1126"/>
      <c r="BL61" s="1126"/>
      <c r="BM61" s="1126"/>
      <c r="BN61" s="1126"/>
      <c r="BO61" s="1126"/>
      <c r="BP61" s="1126"/>
      <c r="BQ61" s="1126"/>
      <c r="BR61" s="1126"/>
      <c r="BS61" s="1126"/>
      <c r="BT61" s="1126"/>
      <c r="BU61" s="1126"/>
      <c r="BV61" s="1126"/>
      <c r="BW61" s="1126"/>
      <c r="BX61" s="1126"/>
      <c r="BY61" s="1126"/>
      <c r="BZ61" s="1126"/>
      <c r="CA61" s="1126"/>
      <c r="CB61" s="1126"/>
      <c r="CC61" s="1126"/>
      <c r="CD61" s="1126"/>
      <c r="CE61" s="1126"/>
      <c r="CF61" s="1126"/>
      <c r="CG61" s="1126"/>
      <c r="CH61" s="1126"/>
      <c r="CI61" s="1126"/>
      <c r="CJ61" s="1126"/>
      <c r="CK61" s="1126"/>
      <c r="CL61" s="1126"/>
      <c r="CM61" s="1126"/>
      <c r="CN61" s="1126"/>
      <c r="CO61" s="1126"/>
      <c r="CP61" s="1126"/>
      <c r="CQ61" s="1126"/>
      <c r="CR61" s="1126"/>
      <c r="CS61" s="1126"/>
      <c r="CT61" s="1126"/>
      <c r="CU61" s="33"/>
      <c r="CV61" s="23"/>
    </row>
    <row r="62" spans="1:100" ht="15.75" customHeight="1">
      <c r="A62" s="22"/>
      <c r="B62" s="1209" t="s">
        <v>584</v>
      </c>
      <c r="C62" s="1210"/>
      <c r="D62" s="1210"/>
      <c r="E62" s="1210"/>
      <c r="F62" s="1210"/>
      <c r="G62" s="1210"/>
      <c r="H62" s="1210"/>
      <c r="I62" s="1210"/>
      <c r="J62" s="1210"/>
      <c r="K62" s="1210"/>
      <c r="L62" s="1210"/>
      <c r="M62" s="1210"/>
      <c r="N62" s="1210"/>
      <c r="O62" s="1210"/>
      <c r="P62" s="1210"/>
      <c r="Q62" s="1210"/>
      <c r="R62" s="1210"/>
      <c r="S62" s="1210"/>
      <c r="T62" s="1210"/>
      <c r="U62" s="1210"/>
      <c r="V62" s="1210"/>
      <c r="W62" s="1210"/>
      <c r="X62" s="1210"/>
      <c r="Y62" s="1169">
        <v>2</v>
      </c>
      <c r="Z62" s="1169"/>
      <c r="AA62" s="1169"/>
      <c r="AB62" s="1266"/>
      <c r="AC62" s="1209"/>
      <c r="AD62" s="1210"/>
      <c r="AE62" s="1210"/>
      <c r="AF62" s="1210"/>
      <c r="AG62" s="1210"/>
      <c r="AH62" s="1210"/>
      <c r="AI62" s="1210"/>
      <c r="AJ62" s="1210"/>
      <c r="AK62" s="1210"/>
      <c r="AL62" s="1210"/>
      <c r="AM62" s="1210"/>
      <c r="AN62" s="1210"/>
      <c r="AO62" s="1210"/>
      <c r="AP62" s="1210"/>
      <c r="AQ62" s="1210"/>
      <c r="AR62" s="1210"/>
      <c r="AS62" s="1210"/>
      <c r="AT62" s="1210"/>
      <c r="AU62" s="1210"/>
      <c r="AV62" s="1210"/>
      <c r="AW62" s="1210"/>
      <c r="AX62" s="1210"/>
      <c r="AY62" s="1210"/>
      <c r="AZ62" s="1169"/>
      <c r="BA62" s="1169"/>
      <c r="BB62" s="1169"/>
      <c r="BC62" s="1170"/>
      <c r="BE62" s="22"/>
      <c r="BF62" s="1125"/>
      <c r="BG62" s="1125"/>
      <c r="BH62" s="1125"/>
      <c r="BI62" s="1125"/>
      <c r="BJ62" s="1125"/>
      <c r="BK62" s="1125"/>
      <c r="BL62" s="1125"/>
      <c r="BM62" s="1125"/>
      <c r="BN62" s="1125"/>
      <c r="BO62" s="1125"/>
      <c r="BP62" s="1125"/>
      <c r="BQ62" s="1125"/>
      <c r="BR62" s="1125"/>
      <c r="BS62" s="1125"/>
      <c r="BT62" s="1125"/>
      <c r="BU62" s="1125"/>
      <c r="BV62" s="1125"/>
      <c r="BW62" s="1125"/>
      <c r="BX62" s="1125"/>
      <c r="BY62" s="1125"/>
      <c r="BZ62" s="1125"/>
      <c r="CA62" s="1125"/>
      <c r="CB62" s="1125"/>
      <c r="CC62" s="1125"/>
      <c r="CD62" s="1125"/>
      <c r="CE62" s="1125"/>
      <c r="CF62" s="1125"/>
      <c r="CG62" s="1125"/>
      <c r="CH62" s="1125"/>
      <c r="CI62" s="1125"/>
      <c r="CJ62" s="1125"/>
      <c r="CK62" s="1125"/>
      <c r="CL62" s="1125"/>
      <c r="CM62" s="1125"/>
      <c r="CN62" s="1125"/>
      <c r="CO62" s="1125"/>
      <c r="CP62" s="1125"/>
      <c r="CQ62" s="1125"/>
      <c r="CR62" s="1125"/>
      <c r="CS62" s="1125"/>
      <c r="CT62" s="1125"/>
      <c r="CU62" s="33"/>
      <c r="CV62" s="23"/>
    </row>
    <row r="63" spans="1:100" ht="15.75" customHeight="1">
      <c r="A63" s="22"/>
      <c r="B63" s="1209"/>
      <c r="C63" s="1210"/>
      <c r="D63" s="1210"/>
      <c r="E63" s="1210"/>
      <c r="F63" s="1210"/>
      <c r="G63" s="1210"/>
      <c r="H63" s="1210"/>
      <c r="I63" s="1210"/>
      <c r="J63" s="1210"/>
      <c r="K63" s="1210"/>
      <c r="L63" s="1210"/>
      <c r="M63" s="1210"/>
      <c r="N63" s="1210"/>
      <c r="O63" s="1210"/>
      <c r="P63" s="1210"/>
      <c r="Q63" s="1210"/>
      <c r="R63" s="1210"/>
      <c r="S63" s="1210"/>
      <c r="T63" s="1210"/>
      <c r="U63" s="1210"/>
      <c r="V63" s="1210"/>
      <c r="W63" s="1210"/>
      <c r="X63" s="1210"/>
      <c r="Y63" s="1169"/>
      <c r="Z63" s="1169"/>
      <c r="AA63" s="1169"/>
      <c r="AB63" s="1266"/>
      <c r="AC63" s="1209"/>
      <c r="AD63" s="1210"/>
      <c r="AE63" s="1210"/>
      <c r="AF63" s="1210"/>
      <c r="AG63" s="1210"/>
      <c r="AH63" s="1210"/>
      <c r="AI63" s="1210"/>
      <c r="AJ63" s="1210"/>
      <c r="AK63" s="1210"/>
      <c r="AL63" s="1210"/>
      <c r="AM63" s="1210"/>
      <c r="AN63" s="1210"/>
      <c r="AO63" s="1210"/>
      <c r="AP63" s="1210"/>
      <c r="AQ63" s="1210"/>
      <c r="AR63" s="1210"/>
      <c r="AS63" s="1210"/>
      <c r="AT63" s="1210"/>
      <c r="AU63" s="1210"/>
      <c r="AV63" s="1210"/>
      <c r="AW63" s="1210"/>
      <c r="AX63" s="1210"/>
      <c r="AY63" s="1210"/>
      <c r="AZ63" s="1169"/>
      <c r="BA63" s="1169"/>
      <c r="BB63" s="1169"/>
      <c r="BC63" s="1170"/>
      <c r="BE63" s="22"/>
      <c r="BF63" s="1126"/>
      <c r="BG63" s="1126"/>
      <c r="BH63" s="1126"/>
      <c r="BI63" s="1126"/>
      <c r="BJ63" s="1126"/>
      <c r="BK63" s="1126"/>
      <c r="BL63" s="1126"/>
      <c r="BM63" s="1126"/>
      <c r="BN63" s="1126"/>
      <c r="BO63" s="1126"/>
      <c r="BP63" s="1126"/>
      <c r="BQ63" s="1126"/>
      <c r="BR63" s="1126"/>
      <c r="BS63" s="1126"/>
      <c r="BT63" s="1126"/>
      <c r="BU63" s="1126"/>
      <c r="BV63" s="1126"/>
      <c r="BW63" s="1126"/>
      <c r="BX63" s="1126"/>
      <c r="BY63" s="1126"/>
      <c r="BZ63" s="1126"/>
      <c r="CA63" s="1126"/>
      <c r="CB63" s="1126"/>
      <c r="CC63" s="1126"/>
      <c r="CD63" s="1126"/>
      <c r="CE63" s="1126"/>
      <c r="CF63" s="1126"/>
      <c r="CG63" s="1126"/>
      <c r="CH63" s="1126"/>
      <c r="CI63" s="1126"/>
      <c r="CJ63" s="1126"/>
      <c r="CK63" s="1126"/>
      <c r="CL63" s="1126"/>
      <c r="CM63" s="1126"/>
      <c r="CN63" s="1126"/>
      <c r="CO63" s="1126"/>
      <c r="CP63" s="1126"/>
      <c r="CQ63" s="1126"/>
      <c r="CR63" s="1126"/>
      <c r="CS63" s="1126"/>
      <c r="CT63" s="1126"/>
      <c r="CU63" s="33"/>
      <c r="CV63" s="23"/>
    </row>
    <row r="64" spans="1:100" ht="15.75" customHeight="1">
      <c r="A64" s="22"/>
      <c r="B64" s="1209"/>
      <c r="C64" s="1210"/>
      <c r="D64" s="1210"/>
      <c r="E64" s="1210"/>
      <c r="F64" s="1210"/>
      <c r="G64" s="1210"/>
      <c r="H64" s="1210"/>
      <c r="I64" s="1210"/>
      <c r="J64" s="1210"/>
      <c r="K64" s="1210"/>
      <c r="L64" s="1210"/>
      <c r="M64" s="1210"/>
      <c r="N64" s="1210"/>
      <c r="O64" s="1210"/>
      <c r="P64" s="1210"/>
      <c r="Q64" s="1210"/>
      <c r="R64" s="1210"/>
      <c r="S64" s="1210"/>
      <c r="T64" s="1210"/>
      <c r="U64" s="1210"/>
      <c r="V64" s="1210"/>
      <c r="W64" s="1210"/>
      <c r="X64" s="1210"/>
      <c r="Y64" s="1169"/>
      <c r="Z64" s="1169"/>
      <c r="AA64" s="1169"/>
      <c r="AB64" s="1266"/>
      <c r="AC64" s="1209"/>
      <c r="AD64" s="1210"/>
      <c r="AE64" s="1210"/>
      <c r="AF64" s="1210"/>
      <c r="AG64" s="1210"/>
      <c r="AH64" s="1210"/>
      <c r="AI64" s="1210"/>
      <c r="AJ64" s="1210"/>
      <c r="AK64" s="1210"/>
      <c r="AL64" s="1210"/>
      <c r="AM64" s="1210"/>
      <c r="AN64" s="1210"/>
      <c r="AO64" s="1210"/>
      <c r="AP64" s="1210"/>
      <c r="AQ64" s="1210"/>
      <c r="AR64" s="1210"/>
      <c r="AS64" s="1210"/>
      <c r="AT64" s="1210"/>
      <c r="AU64" s="1210"/>
      <c r="AV64" s="1210"/>
      <c r="AW64" s="1210"/>
      <c r="AX64" s="1210"/>
      <c r="AY64" s="1210"/>
      <c r="AZ64" s="1169"/>
      <c r="BA64" s="1169"/>
      <c r="BB64" s="1169"/>
      <c r="BC64" s="1170"/>
      <c r="BE64" s="22"/>
      <c r="BF64" s="1125"/>
      <c r="BG64" s="1125"/>
      <c r="BH64" s="1125"/>
      <c r="BI64" s="1125"/>
      <c r="BJ64" s="1125"/>
      <c r="BK64" s="1125"/>
      <c r="BL64" s="1125"/>
      <c r="BM64" s="1125"/>
      <c r="BN64" s="1125"/>
      <c r="BO64" s="1125"/>
      <c r="BP64" s="1125"/>
      <c r="BQ64" s="1125"/>
      <c r="BR64" s="1125"/>
      <c r="BS64" s="1125"/>
      <c r="BT64" s="1125"/>
      <c r="BU64" s="1125"/>
      <c r="BV64" s="1125"/>
      <c r="BW64" s="1125"/>
      <c r="BX64" s="1125"/>
      <c r="BY64" s="1125"/>
      <c r="BZ64" s="1125"/>
      <c r="CA64" s="1125"/>
      <c r="CB64" s="1125"/>
      <c r="CC64" s="1125"/>
      <c r="CD64" s="1125"/>
      <c r="CE64" s="1125"/>
      <c r="CF64" s="1125"/>
      <c r="CG64" s="1125"/>
      <c r="CH64" s="1125"/>
      <c r="CI64" s="1125"/>
      <c r="CJ64" s="1125"/>
      <c r="CK64" s="1125"/>
      <c r="CL64" s="1125"/>
      <c r="CM64" s="1125"/>
      <c r="CN64" s="1125"/>
      <c r="CO64" s="1125"/>
      <c r="CP64" s="1125"/>
      <c r="CQ64" s="1125"/>
      <c r="CR64" s="1125"/>
      <c r="CS64" s="1125"/>
      <c r="CT64" s="1125"/>
      <c r="CU64" s="33"/>
      <c r="CV64" s="23"/>
    </row>
    <row r="65" spans="1:100" ht="15.75" customHeight="1">
      <c r="A65" s="22"/>
      <c r="B65" s="1209"/>
      <c r="C65" s="1210"/>
      <c r="D65" s="1210"/>
      <c r="E65" s="1210"/>
      <c r="F65" s="1210"/>
      <c r="G65" s="1210"/>
      <c r="H65" s="1210"/>
      <c r="I65" s="1210"/>
      <c r="J65" s="1210"/>
      <c r="K65" s="1210"/>
      <c r="L65" s="1210"/>
      <c r="M65" s="1210"/>
      <c r="N65" s="1210"/>
      <c r="O65" s="1210"/>
      <c r="P65" s="1210"/>
      <c r="Q65" s="1210"/>
      <c r="R65" s="1210"/>
      <c r="S65" s="1210"/>
      <c r="T65" s="1210"/>
      <c r="U65" s="1210"/>
      <c r="V65" s="1210"/>
      <c r="W65" s="1210"/>
      <c r="X65" s="1210"/>
      <c r="Y65" s="1169"/>
      <c r="Z65" s="1169"/>
      <c r="AA65" s="1169"/>
      <c r="AB65" s="1266"/>
      <c r="AC65" s="1209"/>
      <c r="AD65" s="1210"/>
      <c r="AE65" s="1210"/>
      <c r="AF65" s="1210"/>
      <c r="AG65" s="1210"/>
      <c r="AH65" s="1210"/>
      <c r="AI65" s="1210"/>
      <c r="AJ65" s="1210"/>
      <c r="AK65" s="1210"/>
      <c r="AL65" s="1210"/>
      <c r="AM65" s="1210"/>
      <c r="AN65" s="1210"/>
      <c r="AO65" s="1210"/>
      <c r="AP65" s="1210"/>
      <c r="AQ65" s="1210"/>
      <c r="AR65" s="1210"/>
      <c r="AS65" s="1210"/>
      <c r="AT65" s="1210"/>
      <c r="AU65" s="1210"/>
      <c r="AV65" s="1210"/>
      <c r="AW65" s="1210"/>
      <c r="AX65" s="1210"/>
      <c r="AY65" s="1210"/>
      <c r="AZ65" s="1169"/>
      <c r="BA65" s="1169"/>
      <c r="BB65" s="1169"/>
      <c r="BC65" s="1170"/>
      <c r="BE65" s="22"/>
      <c r="BF65" s="1126"/>
      <c r="BG65" s="1126"/>
      <c r="BH65" s="1126"/>
      <c r="BI65" s="1126"/>
      <c r="BJ65" s="1126"/>
      <c r="BK65" s="1126"/>
      <c r="BL65" s="1126"/>
      <c r="BM65" s="1126"/>
      <c r="BN65" s="1126"/>
      <c r="BO65" s="1126"/>
      <c r="BP65" s="1126"/>
      <c r="BQ65" s="1126"/>
      <c r="BR65" s="1126"/>
      <c r="BS65" s="1126"/>
      <c r="BT65" s="1126"/>
      <c r="BU65" s="1126"/>
      <c r="BV65" s="1126"/>
      <c r="BW65" s="1126"/>
      <c r="BX65" s="1126"/>
      <c r="BY65" s="1126"/>
      <c r="BZ65" s="1126"/>
      <c r="CA65" s="1126"/>
      <c r="CB65" s="1126"/>
      <c r="CC65" s="1126"/>
      <c r="CD65" s="1126"/>
      <c r="CE65" s="1126"/>
      <c r="CF65" s="1126"/>
      <c r="CG65" s="1126"/>
      <c r="CH65" s="1126"/>
      <c r="CI65" s="1126"/>
      <c r="CJ65" s="1126"/>
      <c r="CK65" s="1126"/>
      <c r="CL65" s="1126"/>
      <c r="CM65" s="1126"/>
      <c r="CN65" s="1126"/>
      <c r="CO65" s="1126"/>
      <c r="CP65" s="1126"/>
      <c r="CQ65" s="1126"/>
      <c r="CR65" s="1126"/>
      <c r="CS65" s="1126"/>
      <c r="CT65" s="1126"/>
      <c r="CU65" s="33"/>
      <c r="CV65" s="23"/>
    </row>
    <row r="66" spans="1:100" ht="15.75" customHeight="1">
      <c r="A66" s="22"/>
      <c r="B66" s="1209"/>
      <c r="C66" s="1210"/>
      <c r="D66" s="1210"/>
      <c r="E66" s="1210"/>
      <c r="F66" s="1210"/>
      <c r="G66" s="1210"/>
      <c r="H66" s="1210"/>
      <c r="I66" s="1210"/>
      <c r="J66" s="1210"/>
      <c r="K66" s="1210"/>
      <c r="L66" s="1210"/>
      <c r="M66" s="1210"/>
      <c r="N66" s="1210"/>
      <c r="O66" s="1210"/>
      <c r="P66" s="1210"/>
      <c r="Q66" s="1210"/>
      <c r="R66" s="1210"/>
      <c r="S66" s="1210"/>
      <c r="T66" s="1210"/>
      <c r="U66" s="1210"/>
      <c r="V66" s="1210"/>
      <c r="W66" s="1210"/>
      <c r="X66" s="1210"/>
      <c r="Y66" s="1169"/>
      <c r="Z66" s="1169"/>
      <c r="AA66" s="1169"/>
      <c r="AB66" s="1266"/>
      <c r="AC66" s="1209"/>
      <c r="AD66" s="1210"/>
      <c r="AE66" s="1210"/>
      <c r="AF66" s="1210"/>
      <c r="AG66" s="1210"/>
      <c r="AH66" s="1210"/>
      <c r="AI66" s="1210"/>
      <c r="AJ66" s="1210"/>
      <c r="AK66" s="1210"/>
      <c r="AL66" s="1210"/>
      <c r="AM66" s="1210"/>
      <c r="AN66" s="1210"/>
      <c r="AO66" s="1210"/>
      <c r="AP66" s="1210"/>
      <c r="AQ66" s="1210"/>
      <c r="AR66" s="1210"/>
      <c r="AS66" s="1210"/>
      <c r="AT66" s="1210"/>
      <c r="AU66" s="1210"/>
      <c r="AV66" s="1210"/>
      <c r="AW66" s="1210"/>
      <c r="AX66" s="1210"/>
      <c r="AY66" s="1210"/>
      <c r="AZ66" s="1169"/>
      <c r="BA66" s="1169"/>
      <c r="BB66" s="1169"/>
      <c r="BC66" s="1170"/>
      <c r="BE66" s="22"/>
      <c r="BF66" s="1125"/>
      <c r="BG66" s="1125"/>
      <c r="BH66" s="1125"/>
      <c r="BI66" s="1125"/>
      <c r="BJ66" s="1125"/>
      <c r="BK66" s="1125"/>
      <c r="BL66" s="1125"/>
      <c r="BM66" s="1125"/>
      <c r="BN66" s="1125"/>
      <c r="BO66" s="1125"/>
      <c r="BP66" s="1125"/>
      <c r="BQ66" s="1125"/>
      <c r="BR66" s="1125"/>
      <c r="BS66" s="1125"/>
      <c r="BT66" s="1125"/>
      <c r="BU66" s="1125"/>
      <c r="BV66" s="1125"/>
      <c r="BW66" s="1125"/>
      <c r="BX66" s="1125"/>
      <c r="BY66" s="1125"/>
      <c r="BZ66" s="1125"/>
      <c r="CA66" s="1125"/>
      <c r="CB66" s="1125"/>
      <c r="CC66" s="1125"/>
      <c r="CD66" s="1125"/>
      <c r="CE66" s="1125"/>
      <c r="CF66" s="1125"/>
      <c r="CG66" s="1125"/>
      <c r="CH66" s="1125"/>
      <c r="CI66" s="1125"/>
      <c r="CJ66" s="1125"/>
      <c r="CK66" s="1125"/>
      <c r="CL66" s="1125"/>
      <c r="CM66" s="1125"/>
      <c r="CN66" s="1125"/>
      <c r="CO66" s="1125"/>
      <c r="CP66" s="1125"/>
      <c r="CQ66" s="1125"/>
      <c r="CR66" s="1125"/>
      <c r="CS66" s="1125"/>
      <c r="CT66" s="1125"/>
      <c r="CU66" s="33"/>
      <c r="CV66" s="23"/>
    </row>
    <row r="67" spans="1:100" ht="15.75" customHeight="1">
      <c r="A67" s="22"/>
      <c r="B67" s="1209"/>
      <c r="C67" s="1210"/>
      <c r="D67" s="1210"/>
      <c r="E67" s="1210"/>
      <c r="F67" s="1210"/>
      <c r="G67" s="1210"/>
      <c r="H67" s="1210"/>
      <c r="I67" s="1210"/>
      <c r="J67" s="1210"/>
      <c r="K67" s="1210"/>
      <c r="L67" s="1210"/>
      <c r="M67" s="1210"/>
      <c r="N67" s="1210"/>
      <c r="O67" s="1210"/>
      <c r="P67" s="1210"/>
      <c r="Q67" s="1210"/>
      <c r="R67" s="1210"/>
      <c r="S67" s="1210"/>
      <c r="T67" s="1210"/>
      <c r="U67" s="1210"/>
      <c r="V67" s="1210"/>
      <c r="W67" s="1210"/>
      <c r="X67" s="1210"/>
      <c r="Y67" s="1169"/>
      <c r="Z67" s="1169"/>
      <c r="AA67" s="1169"/>
      <c r="AB67" s="1266"/>
      <c r="AC67" s="1209"/>
      <c r="AD67" s="1210"/>
      <c r="AE67" s="1210"/>
      <c r="AF67" s="1210"/>
      <c r="AG67" s="1210"/>
      <c r="AH67" s="1210"/>
      <c r="AI67" s="1210"/>
      <c r="AJ67" s="1210"/>
      <c r="AK67" s="1210"/>
      <c r="AL67" s="1210"/>
      <c r="AM67" s="1210"/>
      <c r="AN67" s="1210"/>
      <c r="AO67" s="1210"/>
      <c r="AP67" s="1210"/>
      <c r="AQ67" s="1210"/>
      <c r="AR67" s="1210"/>
      <c r="AS67" s="1210"/>
      <c r="AT67" s="1210"/>
      <c r="AU67" s="1210"/>
      <c r="AV67" s="1210"/>
      <c r="AW67" s="1210"/>
      <c r="AX67" s="1210"/>
      <c r="AY67" s="1210"/>
      <c r="AZ67" s="1169"/>
      <c r="BA67" s="1169"/>
      <c r="BB67" s="1169"/>
      <c r="BC67" s="1170"/>
      <c r="BE67" s="22"/>
      <c r="BF67" s="1125"/>
      <c r="BG67" s="1125"/>
      <c r="BH67" s="1125"/>
      <c r="BI67" s="1125"/>
      <c r="BJ67" s="1125"/>
      <c r="BK67" s="1125"/>
      <c r="BL67" s="1125"/>
      <c r="BM67" s="1125"/>
      <c r="BN67" s="1125"/>
      <c r="BO67" s="1125"/>
      <c r="BP67" s="1125"/>
      <c r="BQ67" s="1125"/>
      <c r="BR67" s="1125"/>
      <c r="BS67" s="1125"/>
      <c r="BT67" s="1125"/>
      <c r="BU67" s="1125"/>
      <c r="BV67" s="1125"/>
      <c r="BW67" s="1125"/>
      <c r="BX67" s="1125"/>
      <c r="BY67" s="1125"/>
      <c r="BZ67" s="1125"/>
      <c r="CA67" s="1125"/>
      <c r="CB67" s="1125"/>
      <c r="CC67" s="1125"/>
      <c r="CD67" s="1125"/>
      <c r="CE67" s="1125"/>
      <c r="CF67" s="1125"/>
      <c r="CG67" s="1125"/>
      <c r="CH67" s="1125"/>
      <c r="CI67" s="1125"/>
      <c r="CJ67" s="1125"/>
      <c r="CK67" s="1125"/>
      <c r="CL67" s="1125"/>
      <c r="CM67" s="1125"/>
      <c r="CN67" s="1125"/>
      <c r="CO67" s="1125"/>
      <c r="CP67" s="1125"/>
      <c r="CQ67" s="1125"/>
      <c r="CR67" s="1125"/>
      <c r="CS67" s="1125"/>
      <c r="CT67" s="1125"/>
      <c r="CU67" s="33"/>
      <c r="CV67" s="23"/>
    </row>
    <row r="68" spans="1:100" ht="15.75" customHeight="1" thickBot="1">
      <c r="A68" s="22"/>
      <c r="B68" s="1209"/>
      <c r="C68" s="1210"/>
      <c r="D68" s="1210"/>
      <c r="E68" s="1210"/>
      <c r="F68" s="1210"/>
      <c r="G68" s="1210"/>
      <c r="H68" s="1210"/>
      <c r="I68" s="1210"/>
      <c r="J68" s="1210"/>
      <c r="K68" s="1210"/>
      <c r="L68" s="1210"/>
      <c r="M68" s="1210"/>
      <c r="N68" s="1210"/>
      <c r="O68" s="1210"/>
      <c r="P68" s="1210"/>
      <c r="Q68" s="1210"/>
      <c r="R68" s="1210"/>
      <c r="S68" s="1210"/>
      <c r="T68" s="1210"/>
      <c r="U68" s="1210"/>
      <c r="V68" s="1210"/>
      <c r="W68" s="1210"/>
      <c r="X68" s="1210"/>
      <c r="Y68" s="1169"/>
      <c r="Z68" s="1169"/>
      <c r="AA68" s="1169"/>
      <c r="AB68" s="1266"/>
      <c r="AC68" s="1209"/>
      <c r="AD68" s="1210"/>
      <c r="AE68" s="1210"/>
      <c r="AF68" s="1210"/>
      <c r="AG68" s="1210"/>
      <c r="AH68" s="1210"/>
      <c r="AI68" s="1210"/>
      <c r="AJ68" s="1210"/>
      <c r="AK68" s="1210"/>
      <c r="AL68" s="1210"/>
      <c r="AM68" s="1210"/>
      <c r="AN68" s="1210"/>
      <c r="AO68" s="1210"/>
      <c r="AP68" s="1210"/>
      <c r="AQ68" s="1210"/>
      <c r="AR68" s="1210"/>
      <c r="AS68" s="1210"/>
      <c r="AT68" s="1210"/>
      <c r="AU68" s="1210"/>
      <c r="AV68" s="1210"/>
      <c r="AW68" s="1210"/>
      <c r="AX68" s="1210"/>
      <c r="AY68" s="1210"/>
      <c r="AZ68" s="1169"/>
      <c r="BA68" s="1169"/>
      <c r="BB68" s="1169"/>
      <c r="BC68" s="1170"/>
      <c r="BD68" s="58"/>
      <c r="BE68" s="1145" t="s">
        <v>183</v>
      </c>
      <c r="BF68" s="1146"/>
      <c r="BG68" s="1146"/>
      <c r="BH68" s="1146"/>
      <c r="BI68" s="1146"/>
      <c r="BJ68" s="1146"/>
      <c r="BK68" s="1146"/>
      <c r="BL68" s="1146"/>
      <c r="BM68" s="1146"/>
      <c r="BN68" s="1146"/>
      <c r="BO68" s="1146"/>
      <c r="BP68" s="1146"/>
      <c r="BQ68" s="1146"/>
      <c r="BR68" s="1146"/>
      <c r="BS68" s="1146"/>
      <c r="BT68" s="1146"/>
      <c r="BU68" s="1146"/>
      <c r="BV68" s="1146"/>
      <c r="BW68" s="1146"/>
      <c r="BX68" s="1146"/>
      <c r="BY68" s="1146"/>
      <c r="BZ68" s="1146"/>
      <c r="CA68" s="1146"/>
      <c r="CB68" s="1146"/>
      <c r="CC68" s="1146"/>
      <c r="CD68" s="1146"/>
      <c r="CE68" s="1146"/>
      <c r="CF68" s="1146"/>
      <c r="CG68" s="1146"/>
      <c r="CH68" s="1146"/>
      <c r="CI68" s="1146"/>
      <c r="CJ68" s="1146"/>
      <c r="CK68" s="1146"/>
      <c r="CL68" s="1146"/>
      <c r="CM68" s="1146"/>
      <c r="CN68" s="1146"/>
      <c r="CO68" s="1146"/>
      <c r="CP68" s="1146"/>
      <c r="CQ68" s="1146"/>
      <c r="CR68" s="1146"/>
      <c r="CS68" s="1146"/>
      <c r="CT68" s="1146"/>
      <c r="CU68" s="1147"/>
      <c r="CV68" s="23"/>
    </row>
    <row r="69" spans="1:100" ht="15.75" customHeight="1">
      <c r="A69" s="22"/>
      <c r="B69" s="1209"/>
      <c r="C69" s="1210"/>
      <c r="D69" s="1210"/>
      <c r="E69" s="1210"/>
      <c r="F69" s="1210"/>
      <c r="G69" s="1210"/>
      <c r="H69" s="1210"/>
      <c r="I69" s="1210"/>
      <c r="J69" s="1210"/>
      <c r="K69" s="1210"/>
      <c r="L69" s="1210"/>
      <c r="M69" s="1210"/>
      <c r="N69" s="1210"/>
      <c r="O69" s="1210"/>
      <c r="P69" s="1210"/>
      <c r="Q69" s="1210"/>
      <c r="R69" s="1210"/>
      <c r="S69" s="1210"/>
      <c r="T69" s="1210"/>
      <c r="U69" s="1210"/>
      <c r="V69" s="1210"/>
      <c r="W69" s="1210"/>
      <c r="X69" s="1210"/>
      <c r="Y69" s="1169"/>
      <c r="Z69" s="1169"/>
      <c r="AA69" s="1169"/>
      <c r="AB69" s="1266"/>
      <c r="AC69" s="1209"/>
      <c r="AD69" s="1210"/>
      <c r="AE69" s="1210"/>
      <c r="AF69" s="1210"/>
      <c r="AG69" s="1210"/>
      <c r="AH69" s="1210"/>
      <c r="AI69" s="1210"/>
      <c r="AJ69" s="1210"/>
      <c r="AK69" s="1210"/>
      <c r="AL69" s="1210"/>
      <c r="AM69" s="1210"/>
      <c r="AN69" s="1210"/>
      <c r="AO69" s="1210"/>
      <c r="AP69" s="1210"/>
      <c r="AQ69" s="1210"/>
      <c r="AR69" s="1210"/>
      <c r="AS69" s="1210"/>
      <c r="AT69" s="1210"/>
      <c r="AU69" s="1210"/>
      <c r="AV69" s="1210"/>
      <c r="AW69" s="1210"/>
      <c r="AX69" s="1210"/>
      <c r="AY69" s="1210"/>
      <c r="AZ69" s="1169"/>
      <c r="BA69" s="1169"/>
      <c r="BB69" s="1169"/>
      <c r="BC69" s="1170"/>
      <c r="BD69" s="21"/>
      <c r="BE69" s="1148"/>
      <c r="BF69" s="1149"/>
      <c r="BG69" s="1149"/>
      <c r="BH69" s="1149"/>
      <c r="BI69" s="1149"/>
      <c r="BJ69" s="1149"/>
      <c r="BK69" s="1149"/>
      <c r="BL69" s="1149"/>
      <c r="BM69" s="1149"/>
      <c r="BN69" s="1149"/>
      <c r="BO69" s="1149"/>
      <c r="BP69" s="1149"/>
      <c r="BQ69" s="1149"/>
      <c r="BR69" s="1149"/>
      <c r="BS69" s="1149"/>
      <c r="BT69" s="1149"/>
      <c r="BU69" s="1149"/>
      <c r="BV69" s="1149"/>
      <c r="BW69" s="1149"/>
      <c r="BX69" s="1149"/>
      <c r="BY69" s="1149"/>
      <c r="BZ69" s="1149"/>
      <c r="CA69" s="1149"/>
      <c r="CB69" s="1149"/>
      <c r="CC69" s="1149"/>
      <c r="CD69" s="1149"/>
      <c r="CE69" s="1149"/>
      <c r="CF69" s="1149"/>
      <c r="CG69" s="1149"/>
      <c r="CH69" s="1149"/>
      <c r="CI69" s="1149"/>
      <c r="CJ69" s="1149"/>
      <c r="CK69" s="1149"/>
      <c r="CL69" s="1149"/>
      <c r="CM69" s="1149"/>
      <c r="CN69" s="1149"/>
      <c r="CO69" s="1149"/>
      <c r="CP69" s="1149"/>
      <c r="CQ69" s="1149"/>
      <c r="CR69" s="1149"/>
      <c r="CS69" s="1149"/>
      <c r="CT69" s="1149"/>
      <c r="CU69" s="1150"/>
      <c r="CV69" s="23"/>
    </row>
    <row r="70" spans="1:100" ht="15.75" customHeight="1">
      <c r="A70" s="22"/>
      <c r="B70" s="1209"/>
      <c r="C70" s="1210"/>
      <c r="D70" s="1210"/>
      <c r="E70" s="1210"/>
      <c r="F70" s="1210"/>
      <c r="G70" s="1210"/>
      <c r="H70" s="1210"/>
      <c r="I70" s="1210"/>
      <c r="J70" s="1210"/>
      <c r="K70" s="1210"/>
      <c r="L70" s="1210"/>
      <c r="M70" s="1210"/>
      <c r="N70" s="1210"/>
      <c r="O70" s="1210"/>
      <c r="P70" s="1210"/>
      <c r="Q70" s="1210"/>
      <c r="R70" s="1210"/>
      <c r="S70" s="1210"/>
      <c r="T70" s="1210"/>
      <c r="U70" s="1210"/>
      <c r="V70" s="1210"/>
      <c r="W70" s="1210"/>
      <c r="X70" s="1210"/>
      <c r="Y70" s="1169"/>
      <c r="Z70" s="1169"/>
      <c r="AA70" s="1169"/>
      <c r="AB70" s="1266"/>
      <c r="AC70" s="1209"/>
      <c r="AD70" s="1210"/>
      <c r="AE70" s="1210"/>
      <c r="AF70" s="1210"/>
      <c r="AG70" s="1210"/>
      <c r="AH70" s="1210"/>
      <c r="AI70" s="1210"/>
      <c r="AJ70" s="1210"/>
      <c r="AK70" s="1210"/>
      <c r="AL70" s="1210"/>
      <c r="AM70" s="1210"/>
      <c r="AN70" s="1210"/>
      <c r="AO70" s="1210"/>
      <c r="AP70" s="1210"/>
      <c r="AQ70" s="1210"/>
      <c r="AR70" s="1210"/>
      <c r="AS70" s="1210"/>
      <c r="AT70" s="1210"/>
      <c r="AU70" s="1210"/>
      <c r="AV70" s="1210"/>
      <c r="AW70" s="1210"/>
      <c r="AX70" s="1210"/>
      <c r="AY70" s="1210"/>
      <c r="AZ70" s="1169"/>
      <c r="BA70" s="1169"/>
      <c r="BB70" s="1169"/>
      <c r="BC70" s="1170"/>
      <c r="BD70" s="21"/>
      <c r="BE70" s="22"/>
      <c r="BF70" s="1161" t="s">
        <v>221</v>
      </c>
      <c r="BG70" s="1162"/>
      <c r="BH70" s="1162"/>
      <c r="BI70" s="1162"/>
      <c r="BJ70" s="645"/>
      <c r="BK70" s="645"/>
      <c r="BL70" s="645"/>
      <c r="BM70" s="645"/>
      <c r="BN70" s="645"/>
      <c r="BO70" s="645"/>
      <c r="BP70" s="645"/>
      <c r="BQ70" s="645"/>
      <c r="BR70" s="645"/>
      <c r="BS70" s="645"/>
      <c r="BT70" s="645"/>
      <c r="BU70" s="645"/>
      <c r="BV70" s="645"/>
      <c r="BW70" s="645"/>
      <c r="BX70" s="645"/>
      <c r="BY70" s="645"/>
      <c r="BZ70" s="645"/>
      <c r="CA70" s="645"/>
      <c r="CB70" s="645"/>
      <c r="CC70" s="645"/>
      <c r="CD70" s="645"/>
      <c r="CE70" s="645"/>
      <c r="CF70" s="645"/>
      <c r="CG70" s="645"/>
      <c r="CH70" s="645"/>
      <c r="CI70" s="645"/>
      <c r="CJ70" s="645"/>
      <c r="CK70" s="645"/>
      <c r="CL70" s="645"/>
      <c r="CM70" s="645"/>
      <c r="CN70" s="645"/>
      <c r="CO70" s="645"/>
      <c r="CP70" s="645"/>
      <c r="CQ70" s="645"/>
      <c r="CR70" s="645"/>
      <c r="CS70" s="645"/>
      <c r="CT70" s="645"/>
      <c r="CU70" s="33"/>
      <c r="CV70" s="23"/>
    </row>
    <row r="71" spans="1:100" ht="15.75" customHeight="1">
      <c r="A71" s="22"/>
      <c r="B71" s="1209"/>
      <c r="C71" s="1210"/>
      <c r="D71" s="1210"/>
      <c r="E71" s="1210"/>
      <c r="F71" s="1210"/>
      <c r="G71" s="1210"/>
      <c r="H71" s="1210"/>
      <c r="I71" s="1210"/>
      <c r="J71" s="1210"/>
      <c r="K71" s="1210"/>
      <c r="L71" s="1210"/>
      <c r="M71" s="1210"/>
      <c r="N71" s="1210"/>
      <c r="O71" s="1210"/>
      <c r="P71" s="1210"/>
      <c r="Q71" s="1210"/>
      <c r="R71" s="1210"/>
      <c r="S71" s="1210"/>
      <c r="T71" s="1210"/>
      <c r="U71" s="1210"/>
      <c r="V71" s="1210"/>
      <c r="W71" s="1210"/>
      <c r="X71" s="1210"/>
      <c r="Y71" s="1169"/>
      <c r="Z71" s="1169"/>
      <c r="AA71" s="1169"/>
      <c r="AB71" s="1266"/>
      <c r="AC71" s="1209"/>
      <c r="AD71" s="1210"/>
      <c r="AE71" s="1210"/>
      <c r="AF71" s="1210"/>
      <c r="AG71" s="1210"/>
      <c r="AH71" s="1210"/>
      <c r="AI71" s="1210"/>
      <c r="AJ71" s="1210"/>
      <c r="AK71" s="1210"/>
      <c r="AL71" s="1210"/>
      <c r="AM71" s="1210"/>
      <c r="AN71" s="1210"/>
      <c r="AO71" s="1210"/>
      <c r="AP71" s="1210"/>
      <c r="AQ71" s="1210"/>
      <c r="AR71" s="1210"/>
      <c r="AS71" s="1210"/>
      <c r="AT71" s="1210"/>
      <c r="AU71" s="1210"/>
      <c r="AV71" s="1210"/>
      <c r="AW71" s="1210"/>
      <c r="AX71" s="1210"/>
      <c r="AY71" s="1210"/>
      <c r="AZ71" s="1169"/>
      <c r="BA71" s="1169"/>
      <c r="BB71" s="1169"/>
      <c r="BC71" s="1170"/>
      <c r="BE71" s="22"/>
      <c r="BF71" s="1163"/>
      <c r="BG71" s="1163"/>
      <c r="BH71" s="1163"/>
      <c r="BI71" s="1163"/>
      <c r="BJ71" s="1151"/>
      <c r="BK71" s="1151"/>
      <c r="BL71" s="1151"/>
      <c r="BM71" s="1151"/>
      <c r="BN71" s="1151"/>
      <c r="BO71" s="1151"/>
      <c r="BP71" s="1151"/>
      <c r="BQ71" s="1151"/>
      <c r="BR71" s="1151"/>
      <c r="BS71" s="1151"/>
      <c r="BT71" s="1151"/>
      <c r="BU71" s="1151"/>
      <c r="BV71" s="1151"/>
      <c r="BW71" s="1151"/>
      <c r="BX71" s="1151"/>
      <c r="BY71" s="1151"/>
      <c r="BZ71" s="1151"/>
      <c r="CA71" s="1151"/>
      <c r="CB71" s="1151"/>
      <c r="CC71" s="1151"/>
      <c r="CD71" s="1151"/>
      <c r="CE71" s="1151"/>
      <c r="CF71" s="1151"/>
      <c r="CG71" s="1151"/>
      <c r="CH71" s="1151"/>
      <c r="CI71" s="1151"/>
      <c r="CJ71" s="1151"/>
      <c r="CK71" s="1151"/>
      <c r="CL71" s="1151"/>
      <c r="CM71" s="1151"/>
      <c r="CN71" s="1151"/>
      <c r="CO71" s="1151"/>
      <c r="CP71" s="1151"/>
      <c r="CQ71" s="1151"/>
      <c r="CR71" s="1151"/>
      <c r="CS71" s="1151"/>
      <c r="CT71" s="1151"/>
      <c r="CU71" s="33"/>
      <c r="CV71" s="23"/>
    </row>
    <row r="72" spans="1:100" ht="15.75" customHeight="1">
      <c r="A72" s="22"/>
      <c r="B72" s="1209"/>
      <c r="C72" s="1210"/>
      <c r="D72" s="1210"/>
      <c r="E72" s="1210"/>
      <c r="F72" s="1210"/>
      <c r="G72" s="1210"/>
      <c r="H72" s="1210"/>
      <c r="I72" s="1210"/>
      <c r="J72" s="1210"/>
      <c r="K72" s="1210"/>
      <c r="L72" s="1210"/>
      <c r="M72" s="1210"/>
      <c r="N72" s="1210"/>
      <c r="O72" s="1210"/>
      <c r="P72" s="1210"/>
      <c r="Q72" s="1210"/>
      <c r="R72" s="1210"/>
      <c r="S72" s="1210"/>
      <c r="T72" s="1210"/>
      <c r="U72" s="1210"/>
      <c r="V72" s="1210"/>
      <c r="W72" s="1210"/>
      <c r="X72" s="1210"/>
      <c r="Y72" s="1169"/>
      <c r="Z72" s="1169"/>
      <c r="AA72" s="1169"/>
      <c r="AB72" s="1266"/>
      <c r="AC72" s="1209"/>
      <c r="AD72" s="1210"/>
      <c r="AE72" s="1210"/>
      <c r="AF72" s="1210"/>
      <c r="AG72" s="1210"/>
      <c r="AH72" s="1210"/>
      <c r="AI72" s="1210"/>
      <c r="AJ72" s="1210"/>
      <c r="AK72" s="1210"/>
      <c r="AL72" s="1210"/>
      <c r="AM72" s="1210"/>
      <c r="AN72" s="1210"/>
      <c r="AO72" s="1210"/>
      <c r="AP72" s="1210"/>
      <c r="AQ72" s="1210"/>
      <c r="AR72" s="1210"/>
      <c r="AS72" s="1210"/>
      <c r="AT72" s="1210"/>
      <c r="AU72" s="1210"/>
      <c r="AV72" s="1210"/>
      <c r="AW72" s="1210"/>
      <c r="AX72" s="1210"/>
      <c r="AY72" s="1210"/>
      <c r="AZ72" s="1169"/>
      <c r="BA72" s="1169"/>
      <c r="BB72" s="1169"/>
      <c r="BC72" s="1170"/>
      <c r="BE72" s="22"/>
      <c r="BF72" s="1152" t="s">
        <v>222</v>
      </c>
      <c r="BG72" s="1152"/>
      <c r="BH72" s="1152"/>
      <c r="BI72" s="1152"/>
      <c r="BJ72" s="1152"/>
      <c r="BK72" s="1152"/>
      <c r="BL72" s="1130"/>
      <c r="BM72" s="1130"/>
      <c r="BN72" s="1130"/>
      <c r="BO72" s="1130"/>
      <c r="BP72" s="1130"/>
      <c r="BQ72" s="1130"/>
      <c r="BR72" s="1130"/>
      <c r="BS72" s="1130"/>
      <c r="BT72" s="1130"/>
      <c r="BU72" s="1130"/>
      <c r="BV72" s="1130"/>
      <c r="BW72" s="1130"/>
      <c r="BX72" s="1130"/>
      <c r="BY72" s="1130"/>
      <c r="BZ72" s="1130"/>
      <c r="CA72" s="1130"/>
      <c r="CB72" s="1130"/>
      <c r="CC72" s="1130"/>
      <c r="CD72" s="1130"/>
      <c r="CE72" s="1130"/>
      <c r="CF72" s="1130"/>
      <c r="CG72" s="1130"/>
      <c r="CH72" s="1130"/>
      <c r="CI72" s="1130"/>
      <c r="CJ72" s="1130"/>
      <c r="CK72" s="1130"/>
      <c r="CL72" s="1130"/>
      <c r="CM72" s="1130"/>
      <c r="CN72" s="1130"/>
      <c r="CO72" s="1130"/>
      <c r="CP72" s="1130"/>
      <c r="CQ72" s="1130"/>
      <c r="CR72" s="1130"/>
      <c r="CS72" s="1130"/>
      <c r="CT72" s="1130"/>
      <c r="CU72" s="33"/>
      <c r="CV72" s="23"/>
    </row>
    <row r="73" spans="1:100" ht="15.75" customHeight="1">
      <c r="A73" s="22"/>
      <c r="B73" s="1209"/>
      <c r="C73" s="1210"/>
      <c r="D73" s="1210"/>
      <c r="E73" s="1210"/>
      <c r="F73" s="1210"/>
      <c r="G73" s="1210"/>
      <c r="H73" s="1210"/>
      <c r="I73" s="1210"/>
      <c r="J73" s="1210"/>
      <c r="K73" s="1210"/>
      <c r="L73" s="1210"/>
      <c r="M73" s="1210"/>
      <c r="N73" s="1210"/>
      <c r="O73" s="1210"/>
      <c r="P73" s="1210"/>
      <c r="Q73" s="1210"/>
      <c r="R73" s="1210"/>
      <c r="S73" s="1210"/>
      <c r="T73" s="1210"/>
      <c r="U73" s="1210"/>
      <c r="V73" s="1210"/>
      <c r="W73" s="1210"/>
      <c r="X73" s="1210"/>
      <c r="Y73" s="1169"/>
      <c r="Z73" s="1169"/>
      <c r="AA73" s="1169"/>
      <c r="AB73" s="1266"/>
      <c r="AC73" s="1209"/>
      <c r="AD73" s="1210"/>
      <c r="AE73" s="1210"/>
      <c r="AF73" s="1210"/>
      <c r="AG73" s="1210"/>
      <c r="AH73" s="1210"/>
      <c r="AI73" s="1210"/>
      <c r="AJ73" s="1210"/>
      <c r="AK73" s="1210"/>
      <c r="AL73" s="1210"/>
      <c r="AM73" s="1210"/>
      <c r="AN73" s="1210"/>
      <c r="AO73" s="1210"/>
      <c r="AP73" s="1210"/>
      <c r="AQ73" s="1210"/>
      <c r="AR73" s="1210"/>
      <c r="AS73" s="1210"/>
      <c r="AT73" s="1210"/>
      <c r="AU73" s="1210"/>
      <c r="AV73" s="1210"/>
      <c r="AW73" s="1210"/>
      <c r="AX73" s="1210"/>
      <c r="AY73" s="1210"/>
      <c r="AZ73" s="1169"/>
      <c r="BA73" s="1169"/>
      <c r="BB73" s="1169"/>
      <c r="BC73" s="1170"/>
      <c r="BE73" s="22"/>
      <c r="BF73" s="1153"/>
      <c r="BG73" s="1153"/>
      <c r="BH73" s="1153"/>
      <c r="BI73" s="1153"/>
      <c r="BJ73" s="1153"/>
      <c r="BK73" s="1153"/>
      <c r="BL73" s="1126"/>
      <c r="BM73" s="1126"/>
      <c r="BN73" s="1126"/>
      <c r="BO73" s="1126"/>
      <c r="BP73" s="1126"/>
      <c r="BQ73" s="1126"/>
      <c r="BR73" s="1126"/>
      <c r="BS73" s="1126"/>
      <c r="BT73" s="1126"/>
      <c r="BU73" s="1126"/>
      <c r="BV73" s="1126"/>
      <c r="BW73" s="1126"/>
      <c r="BX73" s="1126"/>
      <c r="BY73" s="1126"/>
      <c r="BZ73" s="1126"/>
      <c r="CA73" s="1126"/>
      <c r="CB73" s="1126"/>
      <c r="CC73" s="1126"/>
      <c r="CD73" s="1126"/>
      <c r="CE73" s="1126"/>
      <c r="CF73" s="1126"/>
      <c r="CG73" s="1126"/>
      <c r="CH73" s="1126"/>
      <c r="CI73" s="1126"/>
      <c r="CJ73" s="1126"/>
      <c r="CK73" s="1126"/>
      <c r="CL73" s="1126"/>
      <c r="CM73" s="1126"/>
      <c r="CN73" s="1126"/>
      <c r="CO73" s="1126"/>
      <c r="CP73" s="1126"/>
      <c r="CQ73" s="1126"/>
      <c r="CR73" s="1126"/>
      <c r="CS73" s="1126"/>
      <c r="CT73" s="1126"/>
      <c r="CU73" s="33"/>
      <c r="CV73" s="23"/>
    </row>
    <row r="74" spans="1:100" ht="15.75" customHeight="1">
      <c r="A74" s="22"/>
      <c r="B74" s="1209"/>
      <c r="C74" s="1210"/>
      <c r="D74" s="1210"/>
      <c r="E74" s="1210"/>
      <c r="F74" s="1210"/>
      <c r="G74" s="1210"/>
      <c r="H74" s="1210"/>
      <c r="I74" s="1210"/>
      <c r="J74" s="1210"/>
      <c r="K74" s="1210"/>
      <c r="L74" s="1210"/>
      <c r="M74" s="1210"/>
      <c r="N74" s="1210"/>
      <c r="O74" s="1210"/>
      <c r="P74" s="1210"/>
      <c r="Q74" s="1210"/>
      <c r="R74" s="1210"/>
      <c r="S74" s="1210"/>
      <c r="T74" s="1210"/>
      <c r="U74" s="1210"/>
      <c r="V74" s="1210"/>
      <c r="W74" s="1210"/>
      <c r="X74" s="1210"/>
      <c r="Y74" s="1169"/>
      <c r="Z74" s="1169"/>
      <c r="AA74" s="1169"/>
      <c r="AB74" s="1266"/>
      <c r="AC74" s="1209"/>
      <c r="AD74" s="1210"/>
      <c r="AE74" s="1210"/>
      <c r="AF74" s="1210"/>
      <c r="AG74" s="1210"/>
      <c r="AH74" s="1210"/>
      <c r="AI74" s="1210"/>
      <c r="AJ74" s="1210"/>
      <c r="AK74" s="1210"/>
      <c r="AL74" s="1210"/>
      <c r="AM74" s="1210"/>
      <c r="AN74" s="1210"/>
      <c r="AO74" s="1210"/>
      <c r="AP74" s="1210"/>
      <c r="AQ74" s="1210"/>
      <c r="AR74" s="1210"/>
      <c r="AS74" s="1210"/>
      <c r="AT74" s="1210"/>
      <c r="AU74" s="1210"/>
      <c r="AV74" s="1210"/>
      <c r="AW74" s="1210"/>
      <c r="AX74" s="1210"/>
      <c r="AY74" s="1210"/>
      <c r="AZ74" s="1169"/>
      <c r="BA74" s="1169"/>
      <c r="BB74" s="1169"/>
      <c r="BC74" s="1170"/>
      <c r="BE74" s="22"/>
      <c r="BF74" s="1130"/>
      <c r="BG74" s="1130"/>
      <c r="BH74" s="1130"/>
      <c r="BI74" s="1130"/>
      <c r="BJ74" s="1130"/>
      <c r="BK74" s="1130"/>
      <c r="BL74" s="1130"/>
      <c r="BM74" s="1130"/>
      <c r="BN74" s="1130"/>
      <c r="BO74" s="1130"/>
      <c r="BP74" s="1130"/>
      <c r="BQ74" s="1130"/>
      <c r="BR74" s="1130"/>
      <c r="BS74" s="1130"/>
      <c r="BT74" s="1130"/>
      <c r="BU74" s="1130"/>
      <c r="BV74" s="1130"/>
      <c r="BW74" s="1130"/>
      <c r="BX74" s="1130"/>
      <c r="BY74" s="1130"/>
      <c r="BZ74" s="1130"/>
      <c r="CA74" s="1130"/>
      <c r="CB74" s="1130"/>
      <c r="CC74" s="1130"/>
      <c r="CD74" s="1130"/>
      <c r="CE74" s="1130"/>
      <c r="CF74" s="1130"/>
      <c r="CG74" s="1130"/>
      <c r="CH74" s="1130"/>
      <c r="CI74" s="1130"/>
      <c r="CJ74" s="1130"/>
      <c r="CK74" s="1130"/>
      <c r="CL74" s="1130"/>
      <c r="CM74" s="1130"/>
      <c r="CN74" s="1130"/>
      <c r="CO74" s="1130"/>
      <c r="CP74" s="1130"/>
      <c r="CQ74" s="1130"/>
      <c r="CR74" s="1130"/>
      <c r="CS74" s="1130"/>
      <c r="CT74" s="1130"/>
      <c r="CU74" s="33"/>
      <c r="CV74" s="23"/>
    </row>
    <row r="75" spans="1:100" ht="15.75" customHeight="1">
      <c r="A75" s="22"/>
      <c r="B75" s="1209"/>
      <c r="C75" s="1210"/>
      <c r="D75" s="1210"/>
      <c r="E75" s="1210"/>
      <c r="F75" s="1210"/>
      <c r="G75" s="1210"/>
      <c r="H75" s="1210"/>
      <c r="I75" s="1210"/>
      <c r="J75" s="1210"/>
      <c r="K75" s="1210"/>
      <c r="L75" s="1210"/>
      <c r="M75" s="1210"/>
      <c r="N75" s="1210"/>
      <c r="O75" s="1210"/>
      <c r="P75" s="1210"/>
      <c r="Q75" s="1210"/>
      <c r="R75" s="1210"/>
      <c r="S75" s="1210"/>
      <c r="T75" s="1210"/>
      <c r="U75" s="1210"/>
      <c r="V75" s="1210"/>
      <c r="W75" s="1210"/>
      <c r="X75" s="1210"/>
      <c r="Y75" s="1169"/>
      <c r="Z75" s="1169"/>
      <c r="AA75" s="1169"/>
      <c r="AB75" s="1266"/>
      <c r="AC75" s="1209"/>
      <c r="AD75" s="1210"/>
      <c r="AE75" s="1210"/>
      <c r="AF75" s="1210"/>
      <c r="AG75" s="1210"/>
      <c r="AH75" s="1210"/>
      <c r="AI75" s="1210"/>
      <c r="AJ75" s="1210"/>
      <c r="AK75" s="1210"/>
      <c r="AL75" s="1210"/>
      <c r="AM75" s="1210"/>
      <c r="AN75" s="1210"/>
      <c r="AO75" s="1210"/>
      <c r="AP75" s="1210"/>
      <c r="AQ75" s="1210"/>
      <c r="AR75" s="1210"/>
      <c r="AS75" s="1210"/>
      <c r="AT75" s="1210"/>
      <c r="AU75" s="1210"/>
      <c r="AV75" s="1210"/>
      <c r="AW75" s="1210"/>
      <c r="AX75" s="1210"/>
      <c r="AY75" s="1210"/>
      <c r="AZ75" s="1169"/>
      <c r="BA75" s="1169"/>
      <c r="BB75" s="1169"/>
      <c r="BC75" s="1170"/>
      <c r="BE75" s="22"/>
      <c r="BF75" s="1126"/>
      <c r="BG75" s="1126"/>
      <c r="BH75" s="1126"/>
      <c r="BI75" s="1126"/>
      <c r="BJ75" s="1126"/>
      <c r="BK75" s="1126"/>
      <c r="BL75" s="1126"/>
      <c r="BM75" s="1126"/>
      <c r="BN75" s="1126"/>
      <c r="BO75" s="1126"/>
      <c r="BP75" s="1126"/>
      <c r="BQ75" s="1126"/>
      <c r="BR75" s="1126"/>
      <c r="BS75" s="1126"/>
      <c r="BT75" s="1126"/>
      <c r="BU75" s="1126"/>
      <c r="BV75" s="1126"/>
      <c r="BW75" s="1126"/>
      <c r="BX75" s="1126"/>
      <c r="BY75" s="1126"/>
      <c r="BZ75" s="1126"/>
      <c r="CA75" s="1126"/>
      <c r="CB75" s="1126"/>
      <c r="CC75" s="1126"/>
      <c r="CD75" s="1126"/>
      <c r="CE75" s="1126"/>
      <c r="CF75" s="1126"/>
      <c r="CG75" s="1126"/>
      <c r="CH75" s="1126"/>
      <c r="CI75" s="1126"/>
      <c r="CJ75" s="1126"/>
      <c r="CK75" s="1126"/>
      <c r="CL75" s="1126"/>
      <c r="CM75" s="1126"/>
      <c r="CN75" s="1126"/>
      <c r="CO75" s="1126"/>
      <c r="CP75" s="1126"/>
      <c r="CQ75" s="1126"/>
      <c r="CR75" s="1126"/>
      <c r="CS75" s="1126"/>
      <c r="CT75" s="1126"/>
      <c r="CU75" s="33"/>
      <c r="CV75" s="23"/>
    </row>
    <row r="76" spans="1:100" ht="15.75" customHeight="1">
      <c r="A76" s="22"/>
      <c r="B76" s="1209"/>
      <c r="C76" s="1210"/>
      <c r="D76" s="1210"/>
      <c r="E76" s="1210"/>
      <c r="F76" s="1210"/>
      <c r="G76" s="1210"/>
      <c r="H76" s="1210"/>
      <c r="I76" s="1210"/>
      <c r="J76" s="1210"/>
      <c r="K76" s="1210"/>
      <c r="L76" s="1210"/>
      <c r="M76" s="1210"/>
      <c r="N76" s="1210"/>
      <c r="O76" s="1210"/>
      <c r="P76" s="1210"/>
      <c r="Q76" s="1210"/>
      <c r="R76" s="1210"/>
      <c r="S76" s="1210"/>
      <c r="T76" s="1210"/>
      <c r="U76" s="1210"/>
      <c r="V76" s="1210"/>
      <c r="W76" s="1210"/>
      <c r="X76" s="1210"/>
      <c r="Y76" s="1169"/>
      <c r="Z76" s="1169"/>
      <c r="AA76" s="1169"/>
      <c r="AB76" s="1266"/>
      <c r="AC76" s="1209"/>
      <c r="AD76" s="1210"/>
      <c r="AE76" s="1210"/>
      <c r="AF76" s="1210"/>
      <c r="AG76" s="1210"/>
      <c r="AH76" s="1210"/>
      <c r="AI76" s="1210"/>
      <c r="AJ76" s="1210"/>
      <c r="AK76" s="1210"/>
      <c r="AL76" s="1210"/>
      <c r="AM76" s="1210"/>
      <c r="AN76" s="1210"/>
      <c r="AO76" s="1210"/>
      <c r="AP76" s="1210"/>
      <c r="AQ76" s="1210"/>
      <c r="AR76" s="1210"/>
      <c r="AS76" s="1210"/>
      <c r="AT76" s="1210"/>
      <c r="AU76" s="1210"/>
      <c r="AV76" s="1210"/>
      <c r="AW76" s="1210"/>
      <c r="AX76" s="1210"/>
      <c r="AY76" s="1210"/>
      <c r="AZ76" s="1169"/>
      <c r="BA76" s="1169"/>
      <c r="BB76" s="1169"/>
      <c r="BC76" s="1170"/>
      <c r="BE76" s="22"/>
      <c r="BF76" s="1130"/>
      <c r="BG76" s="1130"/>
      <c r="BH76" s="1130"/>
      <c r="BI76" s="1130"/>
      <c r="BJ76" s="1130"/>
      <c r="BK76" s="1130"/>
      <c r="BL76" s="1130"/>
      <c r="BM76" s="1130"/>
      <c r="BN76" s="1130"/>
      <c r="BO76" s="1130"/>
      <c r="BP76" s="1130"/>
      <c r="BQ76" s="1130"/>
      <c r="BR76" s="1130"/>
      <c r="BS76" s="1130"/>
      <c r="BT76" s="1130"/>
      <c r="BU76" s="1130"/>
      <c r="BV76" s="1130"/>
      <c r="BW76" s="1130"/>
      <c r="BX76" s="1130"/>
      <c r="BY76" s="1130"/>
      <c r="BZ76" s="1130"/>
      <c r="CA76" s="1130"/>
      <c r="CB76" s="1130"/>
      <c r="CC76" s="1130"/>
      <c r="CD76" s="1130"/>
      <c r="CE76" s="1130"/>
      <c r="CF76" s="1130"/>
      <c r="CG76" s="1130"/>
      <c r="CH76" s="1130"/>
      <c r="CI76" s="1130"/>
      <c r="CJ76" s="1130"/>
      <c r="CK76" s="1130"/>
      <c r="CL76" s="1130"/>
      <c r="CM76" s="1130"/>
      <c r="CN76" s="1130"/>
      <c r="CO76" s="1130"/>
      <c r="CP76" s="1130"/>
      <c r="CQ76" s="1130"/>
      <c r="CR76" s="1130"/>
      <c r="CS76" s="1130"/>
      <c r="CT76" s="1130"/>
      <c r="CU76" s="33"/>
      <c r="CV76" s="23"/>
    </row>
    <row r="77" spans="1:100" ht="15.75" customHeight="1">
      <c r="A77" s="22"/>
      <c r="B77" s="1209"/>
      <c r="C77" s="1210"/>
      <c r="D77" s="1210"/>
      <c r="E77" s="1210"/>
      <c r="F77" s="1210"/>
      <c r="G77" s="1210"/>
      <c r="H77" s="1210"/>
      <c r="I77" s="1210"/>
      <c r="J77" s="1210"/>
      <c r="K77" s="1210"/>
      <c r="L77" s="1210"/>
      <c r="M77" s="1210"/>
      <c r="N77" s="1210"/>
      <c r="O77" s="1210"/>
      <c r="P77" s="1210"/>
      <c r="Q77" s="1210"/>
      <c r="R77" s="1210"/>
      <c r="S77" s="1210"/>
      <c r="T77" s="1210"/>
      <c r="U77" s="1210"/>
      <c r="V77" s="1210"/>
      <c r="W77" s="1210"/>
      <c r="X77" s="1210"/>
      <c r="Y77" s="1169"/>
      <c r="Z77" s="1169"/>
      <c r="AA77" s="1169"/>
      <c r="AB77" s="1266"/>
      <c r="AC77" s="1209"/>
      <c r="AD77" s="1210"/>
      <c r="AE77" s="1210"/>
      <c r="AF77" s="1210"/>
      <c r="AG77" s="1210"/>
      <c r="AH77" s="1210"/>
      <c r="AI77" s="1210"/>
      <c r="AJ77" s="1210"/>
      <c r="AK77" s="1210"/>
      <c r="AL77" s="1210"/>
      <c r="AM77" s="1210"/>
      <c r="AN77" s="1210"/>
      <c r="AO77" s="1210"/>
      <c r="AP77" s="1210"/>
      <c r="AQ77" s="1210"/>
      <c r="AR77" s="1210"/>
      <c r="AS77" s="1210"/>
      <c r="AT77" s="1210"/>
      <c r="AU77" s="1210"/>
      <c r="AV77" s="1210"/>
      <c r="AW77" s="1210"/>
      <c r="AX77" s="1210"/>
      <c r="AY77" s="1210"/>
      <c r="AZ77" s="1169"/>
      <c r="BA77" s="1169"/>
      <c r="BB77" s="1169"/>
      <c r="BC77" s="1170"/>
      <c r="BE77" s="22"/>
      <c r="BF77" s="1125"/>
      <c r="BG77" s="1125"/>
      <c r="BH77" s="1125"/>
      <c r="BI77" s="1125"/>
      <c r="BJ77" s="1125"/>
      <c r="BK77" s="1125"/>
      <c r="BL77" s="1125"/>
      <c r="BM77" s="1125"/>
      <c r="BN77" s="1125"/>
      <c r="BO77" s="1125"/>
      <c r="BP77" s="1125"/>
      <c r="BQ77" s="1125"/>
      <c r="BR77" s="1125"/>
      <c r="BS77" s="1125"/>
      <c r="BT77" s="1125"/>
      <c r="BU77" s="1125"/>
      <c r="BV77" s="1125"/>
      <c r="BW77" s="1125"/>
      <c r="BX77" s="1125"/>
      <c r="BY77" s="1125"/>
      <c r="BZ77" s="1125"/>
      <c r="CA77" s="1125"/>
      <c r="CB77" s="1125"/>
      <c r="CC77" s="1125"/>
      <c r="CD77" s="1125"/>
      <c r="CE77" s="1125"/>
      <c r="CF77" s="1125"/>
      <c r="CG77" s="1125"/>
      <c r="CH77" s="1125"/>
      <c r="CI77" s="1125"/>
      <c r="CJ77" s="1125"/>
      <c r="CK77" s="1125"/>
      <c r="CL77" s="1125"/>
      <c r="CM77" s="1125"/>
      <c r="CN77" s="1125"/>
      <c r="CO77" s="1125"/>
      <c r="CP77" s="1125"/>
      <c r="CQ77" s="1125"/>
      <c r="CR77" s="1125"/>
      <c r="CS77" s="1125"/>
      <c r="CT77" s="1125"/>
      <c r="CU77" s="33"/>
      <c r="CV77" s="23"/>
    </row>
    <row r="78" spans="1:100" ht="15.75" customHeight="1" thickBot="1">
      <c r="A78" s="22"/>
      <c r="B78" s="1209"/>
      <c r="C78" s="1210"/>
      <c r="D78" s="1210"/>
      <c r="E78" s="1210"/>
      <c r="F78" s="1210"/>
      <c r="G78" s="1210"/>
      <c r="H78" s="1210"/>
      <c r="I78" s="1210"/>
      <c r="J78" s="1210"/>
      <c r="K78" s="1210"/>
      <c r="L78" s="1210"/>
      <c r="M78" s="1210"/>
      <c r="N78" s="1210"/>
      <c r="O78" s="1210"/>
      <c r="P78" s="1210"/>
      <c r="Q78" s="1210"/>
      <c r="R78" s="1210"/>
      <c r="S78" s="1210"/>
      <c r="T78" s="1210"/>
      <c r="U78" s="1210"/>
      <c r="V78" s="1210"/>
      <c r="W78" s="1210"/>
      <c r="X78" s="1210"/>
      <c r="Y78" s="1169"/>
      <c r="Z78" s="1169"/>
      <c r="AA78" s="1169"/>
      <c r="AB78" s="1266"/>
      <c r="AC78" s="1209" t="s">
        <v>585</v>
      </c>
      <c r="AD78" s="1210"/>
      <c r="AE78" s="1210"/>
      <c r="AF78" s="1210"/>
      <c r="AG78" s="1210"/>
      <c r="AH78" s="1210"/>
      <c r="AI78" s="1210"/>
      <c r="AJ78" s="1210"/>
      <c r="AK78" s="1210"/>
      <c r="AL78" s="1210"/>
      <c r="AM78" s="1210"/>
      <c r="AN78" s="1210"/>
      <c r="AO78" s="1210"/>
      <c r="AP78" s="1210"/>
      <c r="AQ78" s="1210"/>
      <c r="AR78" s="1210"/>
      <c r="AS78" s="1210"/>
      <c r="AT78" s="1210"/>
      <c r="AU78" s="1210"/>
      <c r="AV78" s="1210"/>
      <c r="AW78" s="1210"/>
      <c r="AX78" s="1210"/>
      <c r="AY78" s="1210"/>
      <c r="AZ78" s="1169">
        <v>1</v>
      </c>
      <c r="BA78" s="1169"/>
      <c r="BB78" s="1169"/>
      <c r="BC78" s="1170"/>
      <c r="BE78" s="1145" t="s">
        <v>185</v>
      </c>
      <c r="BF78" s="1146"/>
      <c r="BG78" s="1146"/>
      <c r="BH78" s="1146"/>
      <c r="BI78" s="1146"/>
      <c r="BJ78" s="1146"/>
      <c r="BK78" s="1146"/>
      <c r="BL78" s="1146"/>
      <c r="BM78" s="1146"/>
      <c r="BN78" s="1146"/>
      <c r="BO78" s="1146"/>
      <c r="BP78" s="1146"/>
      <c r="BQ78" s="1146"/>
      <c r="BR78" s="1146"/>
      <c r="BS78" s="1146"/>
      <c r="BT78" s="1146"/>
      <c r="BU78" s="1146"/>
      <c r="BV78" s="1146"/>
      <c r="BW78" s="1146"/>
      <c r="BX78" s="1146"/>
      <c r="BY78" s="1146"/>
      <c r="BZ78" s="1146"/>
      <c r="CA78" s="1146"/>
      <c r="CB78" s="1146"/>
      <c r="CC78" s="1146"/>
      <c r="CD78" s="1146"/>
      <c r="CE78" s="1146"/>
      <c r="CF78" s="1146"/>
      <c r="CG78" s="1146"/>
      <c r="CH78" s="1146"/>
      <c r="CI78" s="1146"/>
      <c r="CJ78" s="1146"/>
      <c r="CK78" s="1146"/>
      <c r="CL78" s="1146"/>
      <c r="CM78" s="1146"/>
      <c r="CN78" s="1146"/>
      <c r="CO78" s="1146"/>
      <c r="CP78" s="1146"/>
      <c r="CQ78" s="1146"/>
      <c r="CR78" s="1146"/>
      <c r="CS78" s="1146"/>
      <c r="CT78" s="1146"/>
      <c r="CU78" s="1147"/>
      <c r="CV78" s="23"/>
    </row>
    <row r="79" spans="1:101" ht="15.75" customHeight="1">
      <c r="A79" s="22"/>
      <c r="B79" s="1209"/>
      <c r="C79" s="1210"/>
      <c r="D79" s="1210"/>
      <c r="E79" s="1210"/>
      <c r="F79" s="1210"/>
      <c r="G79" s="1210"/>
      <c r="H79" s="1210"/>
      <c r="I79" s="1210"/>
      <c r="J79" s="1210"/>
      <c r="K79" s="1210"/>
      <c r="L79" s="1210"/>
      <c r="M79" s="1210"/>
      <c r="N79" s="1210"/>
      <c r="O79" s="1210"/>
      <c r="P79" s="1210"/>
      <c r="Q79" s="1210"/>
      <c r="R79" s="1210"/>
      <c r="S79" s="1210"/>
      <c r="T79" s="1210"/>
      <c r="U79" s="1210"/>
      <c r="V79" s="1210"/>
      <c r="W79" s="1210"/>
      <c r="X79" s="1210"/>
      <c r="Y79" s="1169"/>
      <c r="Z79" s="1169"/>
      <c r="AA79" s="1169"/>
      <c r="AB79" s="1266"/>
      <c r="AC79" s="1209"/>
      <c r="AD79" s="1210"/>
      <c r="AE79" s="1210"/>
      <c r="AF79" s="1210"/>
      <c r="AG79" s="1210"/>
      <c r="AH79" s="1210"/>
      <c r="AI79" s="1210"/>
      <c r="AJ79" s="1210"/>
      <c r="AK79" s="1210"/>
      <c r="AL79" s="1210"/>
      <c r="AM79" s="1210"/>
      <c r="AN79" s="1210"/>
      <c r="AO79" s="1210"/>
      <c r="AP79" s="1210"/>
      <c r="AQ79" s="1210"/>
      <c r="AR79" s="1210"/>
      <c r="AS79" s="1210"/>
      <c r="AT79" s="1210"/>
      <c r="AU79" s="1210"/>
      <c r="AV79" s="1210"/>
      <c r="AW79" s="1210"/>
      <c r="AX79" s="1210"/>
      <c r="AY79" s="1210"/>
      <c r="AZ79" s="1169"/>
      <c r="BA79" s="1169"/>
      <c r="BB79" s="1169"/>
      <c r="BC79" s="1170"/>
      <c r="BE79" s="1148"/>
      <c r="BF79" s="1149"/>
      <c r="BG79" s="1149"/>
      <c r="BH79" s="1149"/>
      <c r="BI79" s="1149"/>
      <c r="BJ79" s="1149"/>
      <c r="BK79" s="1149"/>
      <c r="BL79" s="1149"/>
      <c r="BM79" s="1149"/>
      <c r="BN79" s="1149"/>
      <c r="BO79" s="1149"/>
      <c r="BP79" s="1149"/>
      <c r="BQ79" s="1149"/>
      <c r="BR79" s="1149"/>
      <c r="BS79" s="1149"/>
      <c r="BT79" s="1149"/>
      <c r="BU79" s="1149"/>
      <c r="BV79" s="1149"/>
      <c r="BW79" s="1149"/>
      <c r="BX79" s="1149"/>
      <c r="BY79" s="1149"/>
      <c r="BZ79" s="1149"/>
      <c r="CA79" s="1149"/>
      <c r="CB79" s="1149"/>
      <c r="CC79" s="1149"/>
      <c r="CD79" s="1149"/>
      <c r="CE79" s="1149"/>
      <c r="CF79" s="1149"/>
      <c r="CG79" s="1149"/>
      <c r="CH79" s="1149"/>
      <c r="CI79" s="1149"/>
      <c r="CJ79" s="1149"/>
      <c r="CK79" s="1149"/>
      <c r="CL79" s="1149"/>
      <c r="CM79" s="1149"/>
      <c r="CN79" s="1149"/>
      <c r="CO79" s="1149"/>
      <c r="CP79" s="1149"/>
      <c r="CQ79" s="1149"/>
      <c r="CR79" s="1149"/>
      <c r="CS79" s="1149"/>
      <c r="CT79" s="1149"/>
      <c r="CU79" s="1150"/>
      <c r="CV79" s="23"/>
      <c r="CW79" s="1">
        <f>BF80&amp;BF82&amp;BF84&amp;BF86&amp;BF88&amp;BF90&amp;BF92&amp;BF94&amp;BF96&amp;BF98&amp;BF100&amp;BF102&amp;BF104&amp;BF106&amp;BF108&amp;BF110&amp;BF112&amp;BF114&amp;BF116&amp;BF118&amp;BF120&amp;BF122&amp;BF124</f>
      </c>
    </row>
    <row r="80" spans="1:100" ht="15.75" customHeight="1">
      <c r="A80" s="22"/>
      <c r="B80" s="1209"/>
      <c r="C80" s="1210"/>
      <c r="D80" s="1210"/>
      <c r="E80" s="1210"/>
      <c r="F80" s="1210"/>
      <c r="G80" s="1210"/>
      <c r="H80" s="1210"/>
      <c r="I80" s="1210"/>
      <c r="J80" s="1210"/>
      <c r="K80" s="1210"/>
      <c r="L80" s="1210"/>
      <c r="M80" s="1210"/>
      <c r="N80" s="1210"/>
      <c r="O80" s="1210"/>
      <c r="P80" s="1210"/>
      <c r="Q80" s="1210"/>
      <c r="R80" s="1210"/>
      <c r="S80" s="1210"/>
      <c r="T80" s="1210"/>
      <c r="U80" s="1210"/>
      <c r="V80" s="1210"/>
      <c r="W80" s="1210"/>
      <c r="X80" s="1210"/>
      <c r="Y80" s="1169"/>
      <c r="Z80" s="1169"/>
      <c r="AA80" s="1169"/>
      <c r="AB80" s="1266"/>
      <c r="AC80" s="1209"/>
      <c r="AD80" s="1210"/>
      <c r="AE80" s="1210"/>
      <c r="AF80" s="1210"/>
      <c r="AG80" s="1210"/>
      <c r="AH80" s="1210"/>
      <c r="AI80" s="1210"/>
      <c r="AJ80" s="1210"/>
      <c r="AK80" s="1210"/>
      <c r="AL80" s="1210"/>
      <c r="AM80" s="1210"/>
      <c r="AN80" s="1210"/>
      <c r="AO80" s="1210"/>
      <c r="AP80" s="1210"/>
      <c r="AQ80" s="1210"/>
      <c r="AR80" s="1210"/>
      <c r="AS80" s="1210"/>
      <c r="AT80" s="1210"/>
      <c r="AU80" s="1210"/>
      <c r="AV80" s="1210"/>
      <c r="AW80" s="1210"/>
      <c r="AX80" s="1210"/>
      <c r="AY80" s="1210"/>
      <c r="AZ80" s="1169"/>
      <c r="BA80" s="1169"/>
      <c r="BB80" s="1169"/>
      <c r="BC80" s="1170"/>
      <c r="BE80" s="1132">
        <f>IF(ISTEXT(VLOOKUP(BF80,Table_Feats,2,0)),VLOOKUP(BF80,Table_Feats,2,0),"")</f>
      </c>
      <c r="BF80" s="1134"/>
      <c r="BG80" s="1135"/>
      <c r="BH80" s="1135"/>
      <c r="BI80" s="1135"/>
      <c r="BJ80" s="1135"/>
      <c r="BK80" s="1135"/>
      <c r="BL80" s="1135"/>
      <c r="BM80" s="1135"/>
      <c r="BN80" s="1135"/>
      <c r="BO80" s="1135"/>
      <c r="BP80" s="1136"/>
      <c r="BQ80" s="1136"/>
      <c r="BR80" s="1136"/>
      <c r="BS80" s="1136"/>
      <c r="BT80" s="1136"/>
      <c r="BU80" s="1136"/>
      <c r="BV80" s="1139">
        <f>IF(ISTEXT(VLOOKUP(BF80,Table_Feats,4,0)),VLOOKUP(BF80,Table_Feats,4,0),"")</f>
      </c>
      <c r="BW80" s="1140"/>
      <c r="BX80" s="1140"/>
      <c r="BY80" s="1140"/>
      <c r="BZ80" s="1140"/>
      <c r="CA80" s="1140"/>
      <c r="CB80" s="1140"/>
      <c r="CC80" s="1140"/>
      <c r="CD80" s="1140"/>
      <c r="CE80" s="1140"/>
      <c r="CF80" s="1140"/>
      <c r="CG80" s="1140"/>
      <c r="CH80" s="1140"/>
      <c r="CI80" s="1140"/>
      <c r="CJ80" s="1140"/>
      <c r="CK80" s="1140"/>
      <c r="CL80" s="1140"/>
      <c r="CM80" s="1140"/>
      <c r="CN80" s="1140"/>
      <c r="CO80" s="1140"/>
      <c r="CP80" s="1140"/>
      <c r="CQ80" s="1140"/>
      <c r="CR80" s="1140"/>
      <c r="CS80" s="1140"/>
      <c r="CT80" s="1140"/>
      <c r="CU80" s="33"/>
      <c r="CV80" s="23"/>
    </row>
    <row r="81" spans="1:100" ht="15.75" customHeight="1">
      <c r="A81" s="22"/>
      <c r="B81" s="1209"/>
      <c r="C81" s="1210"/>
      <c r="D81" s="1210"/>
      <c r="E81" s="1210"/>
      <c r="F81" s="1210"/>
      <c r="G81" s="1210"/>
      <c r="H81" s="1210"/>
      <c r="I81" s="1210"/>
      <c r="J81" s="1210"/>
      <c r="K81" s="1210"/>
      <c r="L81" s="1210"/>
      <c r="M81" s="1210"/>
      <c r="N81" s="1210"/>
      <c r="O81" s="1210"/>
      <c r="P81" s="1210"/>
      <c r="Q81" s="1210"/>
      <c r="R81" s="1210"/>
      <c r="S81" s="1210"/>
      <c r="T81" s="1210"/>
      <c r="U81" s="1210"/>
      <c r="V81" s="1210"/>
      <c r="W81" s="1210"/>
      <c r="X81" s="1210"/>
      <c r="Y81" s="1169"/>
      <c r="Z81" s="1169"/>
      <c r="AA81" s="1169"/>
      <c r="AB81" s="1266"/>
      <c r="AC81" s="1209"/>
      <c r="AD81" s="1210"/>
      <c r="AE81" s="1210"/>
      <c r="AF81" s="1210"/>
      <c r="AG81" s="1210"/>
      <c r="AH81" s="1210"/>
      <c r="AI81" s="1210"/>
      <c r="AJ81" s="1210"/>
      <c r="AK81" s="1210"/>
      <c r="AL81" s="1210"/>
      <c r="AM81" s="1210"/>
      <c r="AN81" s="1210"/>
      <c r="AO81" s="1210"/>
      <c r="AP81" s="1210"/>
      <c r="AQ81" s="1210"/>
      <c r="AR81" s="1210"/>
      <c r="AS81" s="1210"/>
      <c r="AT81" s="1210"/>
      <c r="AU81" s="1210"/>
      <c r="AV81" s="1210"/>
      <c r="AW81" s="1210"/>
      <c r="AX81" s="1210"/>
      <c r="AY81" s="1210"/>
      <c r="AZ81" s="1169"/>
      <c r="BA81" s="1169"/>
      <c r="BB81" s="1169"/>
      <c r="BC81" s="1170"/>
      <c r="BE81" s="1133"/>
      <c r="BF81" s="1137"/>
      <c r="BG81" s="1137"/>
      <c r="BH81" s="1137"/>
      <c r="BI81" s="1137"/>
      <c r="BJ81" s="1137"/>
      <c r="BK81" s="1137"/>
      <c r="BL81" s="1137"/>
      <c r="BM81" s="1137"/>
      <c r="BN81" s="1137"/>
      <c r="BO81" s="1137"/>
      <c r="BP81" s="1138"/>
      <c r="BQ81" s="1138"/>
      <c r="BR81" s="1138"/>
      <c r="BS81" s="1138"/>
      <c r="BT81" s="1138"/>
      <c r="BU81" s="1138"/>
      <c r="BV81" s="1141"/>
      <c r="BW81" s="1141"/>
      <c r="BX81" s="1141"/>
      <c r="BY81" s="1141"/>
      <c r="BZ81" s="1141"/>
      <c r="CA81" s="1141"/>
      <c r="CB81" s="1141"/>
      <c r="CC81" s="1141"/>
      <c r="CD81" s="1141"/>
      <c r="CE81" s="1141"/>
      <c r="CF81" s="1141"/>
      <c r="CG81" s="1141"/>
      <c r="CH81" s="1141"/>
      <c r="CI81" s="1141"/>
      <c r="CJ81" s="1141"/>
      <c r="CK81" s="1141"/>
      <c r="CL81" s="1141"/>
      <c r="CM81" s="1141"/>
      <c r="CN81" s="1141"/>
      <c r="CO81" s="1141"/>
      <c r="CP81" s="1141"/>
      <c r="CQ81" s="1141"/>
      <c r="CR81" s="1141"/>
      <c r="CS81" s="1141"/>
      <c r="CT81" s="1141"/>
      <c r="CU81" s="33"/>
      <c r="CV81" s="23"/>
    </row>
    <row r="82" spans="1:100" ht="15.75" customHeight="1">
      <c r="A82" s="22"/>
      <c r="B82" s="1209"/>
      <c r="C82" s="1210"/>
      <c r="D82" s="1210"/>
      <c r="E82" s="1210"/>
      <c r="F82" s="1210"/>
      <c r="G82" s="1210"/>
      <c r="H82" s="1210"/>
      <c r="I82" s="1210"/>
      <c r="J82" s="1210"/>
      <c r="K82" s="1210"/>
      <c r="L82" s="1210"/>
      <c r="M82" s="1210"/>
      <c r="N82" s="1210"/>
      <c r="O82" s="1210"/>
      <c r="P82" s="1210"/>
      <c r="Q82" s="1210"/>
      <c r="R82" s="1210"/>
      <c r="S82" s="1210"/>
      <c r="T82" s="1210"/>
      <c r="U82" s="1210"/>
      <c r="V82" s="1210"/>
      <c r="W82" s="1210"/>
      <c r="X82" s="1210"/>
      <c r="Y82" s="1169"/>
      <c r="Z82" s="1169"/>
      <c r="AA82" s="1169"/>
      <c r="AB82" s="1266"/>
      <c r="AC82" s="1209"/>
      <c r="AD82" s="1210"/>
      <c r="AE82" s="1210"/>
      <c r="AF82" s="1210"/>
      <c r="AG82" s="1210"/>
      <c r="AH82" s="1210"/>
      <c r="AI82" s="1210"/>
      <c r="AJ82" s="1210"/>
      <c r="AK82" s="1210"/>
      <c r="AL82" s="1210"/>
      <c r="AM82" s="1210"/>
      <c r="AN82" s="1210"/>
      <c r="AO82" s="1210"/>
      <c r="AP82" s="1210"/>
      <c r="AQ82" s="1210"/>
      <c r="AR82" s="1210"/>
      <c r="AS82" s="1210"/>
      <c r="AT82" s="1210"/>
      <c r="AU82" s="1210"/>
      <c r="AV82" s="1210"/>
      <c r="AW82" s="1210"/>
      <c r="AX82" s="1210"/>
      <c r="AY82" s="1210"/>
      <c r="AZ82" s="1169"/>
      <c r="BA82" s="1169"/>
      <c r="BB82" s="1169"/>
      <c r="BC82" s="1170"/>
      <c r="BE82" s="1132">
        <f>IF(ISTEXT(VLOOKUP(BF82,Table_Feats,2,0)),VLOOKUP(BF82,Table_Feats,2,0),"")</f>
      </c>
      <c r="BF82" s="1134"/>
      <c r="BG82" s="1135"/>
      <c r="BH82" s="1135"/>
      <c r="BI82" s="1135"/>
      <c r="BJ82" s="1135"/>
      <c r="BK82" s="1135"/>
      <c r="BL82" s="1135"/>
      <c r="BM82" s="1135"/>
      <c r="BN82" s="1135"/>
      <c r="BO82" s="1135"/>
      <c r="BP82" s="1136"/>
      <c r="BQ82" s="1136"/>
      <c r="BR82" s="1136"/>
      <c r="BS82" s="1136"/>
      <c r="BT82" s="1136"/>
      <c r="BU82" s="1136"/>
      <c r="BV82" s="1139">
        <f>IF(ISTEXT(VLOOKUP(BF82,Table_Feats,4,0)),VLOOKUP(BF82,Table_Feats,4,0),"")</f>
      </c>
      <c r="BW82" s="1140"/>
      <c r="BX82" s="1140"/>
      <c r="BY82" s="1140"/>
      <c r="BZ82" s="1140"/>
      <c r="CA82" s="1140"/>
      <c r="CB82" s="1140"/>
      <c r="CC82" s="1140"/>
      <c r="CD82" s="1140"/>
      <c r="CE82" s="1140"/>
      <c r="CF82" s="1140"/>
      <c r="CG82" s="1140"/>
      <c r="CH82" s="1140"/>
      <c r="CI82" s="1140"/>
      <c r="CJ82" s="1140"/>
      <c r="CK82" s="1140"/>
      <c r="CL82" s="1140"/>
      <c r="CM82" s="1140"/>
      <c r="CN82" s="1140"/>
      <c r="CO82" s="1140"/>
      <c r="CP82" s="1140"/>
      <c r="CQ82" s="1140"/>
      <c r="CR82" s="1140"/>
      <c r="CS82" s="1140"/>
      <c r="CT82" s="1140"/>
      <c r="CU82" s="33"/>
      <c r="CV82" s="23"/>
    </row>
    <row r="83" spans="1:100" ht="15.75" customHeight="1">
      <c r="A83" s="22"/>
      <c r="B83" s="1209"/>
      <c r="C83" s="1210"/>
      <c r="D83" s="1210"/>
      <c r="E83" s="1210"/>
      <c r="F83" s="1210"/>
      <c r="G83" s="1210"/>
      <c r="H83" s="1210"/>
      <c r="I83" s="1210"/>
      <c r="J83" s="1210"/>
      <c r="K83" s="1210"/>
      <c r="L83" s="1210"/>
      <c r="M83" s="1210"/>
      <c r="N83" s="1210"/>
      <c r="O83" s="1210"/>
      <c r="P83" s="1210"/>
      <c r="Q83" s="1210"/>
      <c r="R83" s="1210"/>
      <c r="S83" s="1210"/>
      <c r="T83" s="1210"/>
      <c r="U83" s="1210"/>
      <c r="V83" s="1210"/>
      <c r="W83" s="1210"/>
      <c r="X83" s="1210"/>
      <c r="Y83" s="1169"/>
      <c r="Z83" s="1169"/>
      <c r="AA83" s="1169"/>
      <c r="AB83" s="1266"/>
      <c r="AC83" s="1209"/>
      <c r="AD83" s="1210"/>
      <c r="AE83" s="1210"/>
      <c r="AF83" s="1210"/>
      <c r="AG83" s="1210"/>
      <c r="AH83" s="1210"/>
      <c r="AI83" s="1210"/>
      <c r="AJ83" s="1210"/>
      <c r="AK83" s="1210"/>
      <c r="AL83" s="1210"/>
      <c r="AM83" s="1210"/>
      <c r="AN83" s="1210"/>
      <c r="AO83" s="1210"/>
      <c r="AP83" s="1210"/>
      <c r="AQ83" s="1210"/>
      <c r="AR83" s="1210"/>
      <c r="AS83" s="1210"/>
      <c r="AT83" s="1210"/>
      <c r="AU83" s="1210"/>
      <c r="AV83" s="1210"/>
      <c r="AW83" s="1210"/>
      <c r="AX83" s="1210"/>
      <c r="AY83" s="1210"/>
      <c r="AZ83" s="1169"/>
      <c r="BA83" s="1169"/>
      <c r="BB83" s="1169"/>
      <c r="BC83" s="1170"/>
      <c r="BE83" s="1133"/>
      <c r="BF83" s="1137"/>
      <c r="BG83" s="1137"/>
      <c r="BH83" s="1137"/>
      <c r="BI83" s="1137"/>
      <c r="BJ83" s="1137"/>
      <c r="BK83" s="1137"/>
      <c r="BL83" s="1137"/>
      <c r="BM83" s="1137"/>
      <c r="BN83" s="1137"/>
      <c r="BO83" s="1137"/>
      <c r="BP83" s="1138"/>
      <c r="BQ83" s="1138"/>
      <c r="BR83" s="1138"/>
      <c r="BS83" s="1138"/>
      <c r="BT83" s="1138"/>
      <c r="BU83" s="1138"/>
      <c r="BV83" s="1141"/>
      <c r="BW83" s="1141"/>
      <c r="BX83" s="1141"/>
      <c r="BY83" s="1141"/>
      <c r="BZ83" s="1141"/>
      <c r="CA83" s="1141"/>
      <c r="CB83" s="1141"/>
      <c r="CC83" s="1141"/>
      <c r="CD83" s="1141"/>
      <c r="CE83" s="1141"/>
      <c r="CF83" s="1141"/>
      <c r="CG83" s="1141"/>
      <c r="CH83" s="1141"/>
      <c r="CI83" s="1141"/>
      <c r="CJ83" s="1141"/>
      <c r="CK83" s="1141"/>
      <c r="CL83" s="1141"/>
      <c r="CM83" s="1141"/>
      <c r="CN83" s="1141"/>
      <c r="CO83" s="1141"/>
      <c r="CP83" s="1141"/>
      <c r="CQ83" s="1141"/>
      <c r="CR83" s="1141"/>
      <c r="CS83" s="1141"/>
      <c r="CT83" s="1141"/>
      <c r="CU83" s="33"/>
      <c r="CV83" s="23"/>
    </row>
    <row r="84" spans="1:100" ht="15.75" customHeight="1">
      <c r="A84" s="22"/>
      <c r="B84" s="1209"/>
      <c r="C84" s="1210"/>
      <c r="D84" s="1210"/>
      <c r="E84" s="1210"/>
      <c r="F84" s="1210"/>
      <c r="G84" s="1210"/>
      <c r="H84" s="1210"/>
      <c r="I84" s="1210"/>
      <c r="J84" s="1210"/>
      <c r="K84" s="1210"/>
      <c r="L84" s="1210"/>
      <c r="M84" s="1210"/>
      <c r="N84" s="1210"/>
      <c r="O84" s="1210"/>
      <c r="P84" s="1210"/>
      <c r="Q84" s="1210"/>
      <c r="R84" s="1210"/>
      <c r="S84" s="1210"/>
      <c r="T84" s="1210"/>
      <c r="U84" s="1210"/>
      <c r="V84" s="1210"/>
      <c r="W84" s="1210"/>
      <c r="X84" s="1210"/>
      <c r="Y84" s="1169"/>
      <c r="Z84" s="1169"/>
      <c r="AA84" s="1169"/>
      <c r="AB84" s="1266"/>
      <c r="AC84" s="1209"/>
      <c r="AD84" s="1210"/>
      <c r="AE84" s="1210"/>
      <c r="AF84" s="1210"/>
      <c r="AG84" s="1210"/>
      <c r="AH84" s="1210"/>
      <c r="AI84" s="1210"/>
      <c r="AJ84" s="1210"/>
      <c r="AK84" s="1210"/>
      <c r="AL84" s="1210"/>
      <c r="AM84" s="1210"/>
      <c r="AN84" s="1210"/>
      <c r="AO84" s="1210"/>
      <c r="AP84" s="1210"/>
      <c r="AQ84" s="1210"/>
      <c r="AR84" s="1210"/>
      <c r="AS84" s="1210"/>
      <c r="AT84" s="1210"/>
      <c r="AU84" s="1210"/>
      <c r="AV84" s="1210"/>
      <c r="AW84" s="1210"/>
      <c r="AX84" s="1210"/>
      <c r="AY84" s="1210"/>
      <c r="AZ84" s="1169"/>
      <c r="BA84" s="1169"/>
      <c r="BB84" s="1169"/>
      <c r="BC84" s="1170"/>
      <c r="BE84" s="1132">
        <f>IF(ISTEXT(VLOOKUP(BF84,Table_Feats,2,0)),VLOOKUP(BF84,Table_Feats,2,0),"")</f>
      </c>
      <c r="BF84" s="1134"/>
      <c r="BG84" s="1135"/>
      <c r="BH84" s="1135"/>
      <c r="BI84" s="1135"/>
      <c r="BJ84" s="1135"/>
      <c r="BK84" s="1135"/>
      <c r="BL84" s="1135"/>
      <c r="BM84" s="1135"/>
      <c r="BN84" s="1135"/>
      <c r="BO84" s="1135"/>
      <c r="BP84" s="1136"/>
      <c r="BQ84" s="1136"/>
      <c r="BR84" s="1136"/>
      <c r="BS84" s="1136"/>
      <c r="BT84" s="1136"/>
      <c r="BU84" s="1136"/>
      <c r="BV84" s="1139">
        <f>IF(ISTEXT(VLOOKUP(BF84,Table_Feats,4,0)),VLOOKUP(BF84,Table_Feats,4,0),"")</f>
      </c>
      <c r="BW84" s="1140"/>
      <c r="BX84" s="1140"/>
      <c r="BY84" s="1140"/>
      <c r="BZ84" s="1140"/>
      <c r="CA84" s="1140"/>
      <c r="CB84" s="1140"/>
      <c r="CC84" s="1140"/>
      <c r="CD84" s="1140"/>
      <c r="CE84" s="1140"/>
      <c r="CF84" s="1140"/>
      <c r="CG84" s="1140"/>
      <c r="CH84" s="1140"/>
      <c r="CI84" s="1140"/>
      <c r="CJ84" s="1140"/>
      <c r="CK84" s="1140"/>
      <c r="CL84" s="1140"/>
      <c r="CM84" s="1140"/>
      <c r="CN84" s="1140"/>
      <c r="CO84" s="1140"/>
      <c r="CP84" s="1140"/>
      <c r="CQ84" s="1140"/>
      <c r="CR84" s="1140"/>
      <c r="CS84" s="1140"/>
      <c r="CT84" s="1140"/>
      <c r="CU84" s="33"/>
      <c r="CV84" s="23"/>
    </row>
    <row r="85" spans="1:100" ht="15.75" customHeight="1">
      <c r="A85" s="22"/>
      <c r="B85" s="1209"/>
      <c r="C85" s="1210"/>
      <c r="D85" s="1210"/>
      <c r="E85" s="1210"/>
      <c r="F85" s="1210"/>
      <c r="G85" s="1210"/>
      <c r="H85" s="1210"/>
      <c r="I85" s="1210"/>
      <c r="J85" s="1210"/>
      <c r="K85" s="1210"/>
      <c r="L85" s="1210"/>
      <c r="M85" s="1210"/>
      <c r="N85" s="1210"/>
      <c r="O85" s="1210"/>
      <c r="P85" s="1210"/>
      <c r="Q85" s="1210"/>
      <c r="R85" s="1210"/>
      <c r="S85" s="1210"/>
      <c r="T85" s="1210"/>
      <c r="U85" s="1210"/>
      <c r="V85" s="1210"/>
      <c r="W85" s="1210"/>
      <c r="X85" s="1210"/>
      <c r="Y85" s="1169"/>
      <c r="Z85" s="1169"/>
      <c r="AA85" s="1169"/>
      <c r="AB85" s="1266"/>
      <c r="AC85" s="1209"/>
      <c r="AD85" s="1210"/>
      <c r="AE85" s="1210"/>
      <c r="AF85" s="1210"/>
      <c r="AG85" s="1210"/>
      <c r="AH85" s="1210"/>
      <c r="AI85" s="1210"/>
      <c r="AJ85" s="1210"/>
      <c r="AK85" s="1210"/>
      <c r="AL85" s="1210"/>
      <c r="AM85" s="1210"/>
      <c r="AN85" s="1210"/>
      <c r="AO85" s="1210"/>
      <c r="AP85" s="1210"/>
      <c r="AQ85" s="1210"/>
      <c r="AR85" s="1210"/>
      <c r="AS85" s="1210"/>
      <c r="AT85" s="1210"/>
      <c r="AU85" s="1210"/>
      <c r="AV85" s="1210"/>
      <c r="AW85" s="1210"/>
      <c r="AX85" s="1210"/>
      <c r="AY85" s="1210"/>
      <c r="AZ85" s="1169"/>
      <c r="BA85" s="1169"/>
      <c r="BB85" s="1169"/>
      <c r="BC85" s="1170"/>
      <c r="BE85" s="1133"/>
      <c r="BF85" s="1137"/>
      <c r="BG85" s="1137"/>
      <c r="BH85" s="1137"/>
      <c r="BI85" s="1137"/>
      <c r="BJ85" s="1137"/>
      <c r="BK85" s="1137"/>
      <c r="BL85" s="1137"/>
      <c r="BM85" s="1137"/>
      <c r="BN85" s="1137"/>
      <c r="BO85" s="1137"/>
      <c r="BP85" s="1138"/>
      <c r="BQ85" s="1138"/>
      <c r="BR85" s="1138"/>
      <c r="BS85" s="1138"/>
      <c r="BT85" s="1138"/>
      <c r="BU85" s="1138"/>
      <c r="BV85" s="1141"/>
      <c r="BW85" s="1141"/>
      <c r="BX85" s="1141"/>
      <c r="BY85" s="1141"/>
      <c r="BZ85" s="1141"/>
      <c r="CA85" s="1141"/>
      <c r="CB85" s="1141"/>
      <c r="CC85" s="1141"/>
      <c r="CD85" s="1141"/>
      <c r="CE85" s="1141"/>
      <c r="CF85" s="1141"/>
      <c r="CG85" s="1141"/>
      <c r="CH85" s="1141"/>
      <c r="CI85" s="1141"/>
      <c r="CJ85" s="1141"/>
      <c r="CK85" s="1141"/>
      <c r="CL85" s="1141"/>
      <c r="CM85" s="1141"/>
      <c r="CN85" s="1141"/>
      <c r="CO85" s="1141"/>
      <c r="CP85" s="1141"/>
      <c r="CQ85" s="1141"/>
      <c r="CR85" s="1141"/>
      <c r="CS85" s="1141"/>
      <c r="CT85" s="1141"/>
      <c r="CU85" s="33"/>
      <c r="CV85" s="23"/>
    </row>
    <row r="86" spans="1:100" ht="15.75" customHeight="1">
      <c r="A86" s="22"/>
      <c r="B86" s="1209"/>
      <c r="C86" s="1210"/>
      <c r="D86" s="1210"/>
      <c r="E86" s="1210"/>
      <c r="F86" s="1210"/>
      <c r="G86" s="1210"/>
      <c r="H86" s="1210"/>
      <c r="I86" s="1210"/>
      <c r="J86" s="1210"/>
      <c r="K86" s="1210"/>
      <c r="L86" s="1210"/>
      <c r="M86" s="1210"/>
      <c r="N86" s="1210"/>
      <c r="O86" s="1210"/>
      <c r="P86" s="1210"/>
      <c r="Q86" s="1210"/>
      <c r="R86" s="1210"/>
      <c r="S86" s="1210"/>
      <c r="T86" s="1210"/>
      <c r="U86" s="1210"/>
      <c r="V86" s="1210"/>
      <c r="W86" s="1210"/>
      <c r="X86" s="1210"/>
      <c r="Y86" s="1169"/>
      <c r="Z86" s="1169"/>
      <c r="AA86" s="1169"/>
      <c r="AB86" s="1266"/>
      <c r="AC86" s="1209"/>
      <c r="AD86" s="1210"/>
      <c r="AE86" s="1210"/>
      <c r="AF86" s="1210"/>
      <c r="AG86" s="1210"/>
      <c r="AH86" s="1210"/>
      <c r="AI86" s="1210"/>
      <c r="AJ86" s="1210"/>
      <c r="AK86" s="1210"/>
      <c r="AL86" s="1210"/>
      <c r="AM86" s="1210"/>
      <c r="AN86" s="1210"/>
      <c r="AO86" s="1210"/>
      <c r="AP86" s="1210"/>
      <c r="AQ86" s="1210"/>
      <c r="AR86" s="1210"/>
      <c r="AS86" s="1210"/>
      <c r="AT86" s="1210"/>
      <c r="AU86" s="1210"/>
      <c r="AV86" s="1210"/>
      <c r="AW86" s="1210"/>
      <c r="AX86" s="1210"/>
      <c r="AY86" s="1210"/>
      <c r="AZ86" s="1169"/>
      <c r="BA86" s="1169"/>
      <c r="BB86" s="1169"/>
      <c r="BC86" s="1170"/>
      <c r="BE86" s="1132">
        <f>IF(ISTEXT(VLOOKUP(BF86,Table_Feats,2,0)),VLOOKUP(BF86,Table_Feats,2,0),"")</f>
      </c>
      <c r="BF86" s="1134"/>
      <c r="BG86" s="1135"/>
      <c r="BH86" s="1135"/>
      <c r="BI86" s="1135"/>
      <c r="BJ86" s="1135"/>
      <c r="BK86" s="1135"/>
      <c r="BL86" s="1135"/>
      <c r="BM86" s="1135"/>
      <c r="BN86" s="1135"/>
      <c r="BO86" s="1135"/>
      <c r="BP86" s="1136"/>
      <c r="BQ86" s="1136"/>
      <c r="BR86" s="1136"/>
      <c r="BS86" s="1136"/>
      <c r="BT86" s="1136"/>
      <c r="BU86" s="1136"/>
      <c r="BV86" s="1139">
        <f>IF(ISTEXT(VLOOKUP(BF86,Table_Feats,4,0)),VLOOKUP(BF86,Table_Feats,4,0),"")</f>
      </c>
      <c r="BW86" s="1140"/>
      <c r="BX86" s="1140"/>
      <c r="BY86" s="1140"/>
      <c r="BZ86" s="1140"/>
      <c r="CA86" s="1140"/>
      <c r="CB86" s="1140"/>
      <c r="CC86" s="1140"/>
      <c r="CD86" s="1140"/>
      <c r="CE86" s="1140"/>
      <c r="CF86" s="1140"/>
      <c r="CG86" s="1140"/>
      <c r="CH86" s="1140"/>
      <c r="CI86" s="1140"/>
      <c r="CJ86" s="1140"/>
      <c r="CK86" s="1140"/>
      <c r="CL86" s="1140"/>
      <c r="CM86" s="1140"/>
      <c r="CN86" s="1140"/>
      <c r="CO86" s="1140"/>
      <c r="CP86" s="1140"/>
      <c r="CQ86" s="1140"/>
      <c r="CR86" s="1140"/>
      <c r="CS86" s="1140"/>
      <c r="CT86" s="1140"/>
      <c r="CU86" s="33"/>
      <c r="CV86" s="23"/>
    </row>
    <row r="87" spans="1:100" ht="15.75" customHeight="1">
      <c r="A87" s="22"/>
      <c r="B87" s="1209"/>
      <c r="C87" s="1210"/>
      <c r="D87" s="1210"/>
      <c r="E87" s="1210"/>
      <c r="F87" s="1210"/>
      <c r="G87" s="1210"/>
      <c r="H87" s="1210"/>
      <c r="I87" s="1210"/>
      <c r="J87" s="1210"/>
      <c r="K87" s="1210"/>
      <c r="L87" s="1210"/>
      <c r="M87" s="1210"/>
      <c r="N87" s="1210"/>
      <c r="O87" s="1210"/>
      <c r="P87" s="1210"/>
      <c r="Q87" s="1210"/>
      <c r="R87" s="1210"/>
      <c r="S87" s="1210"/>
      <c r="T87" s="1210"/>
      <c r="U87" s="1210"/>
      <c r="V87" s="1210"/>
      <c r="W87" s="1210"/>
      <c r="X87" s="1210"/>
      <c r="Y87" s="1169"/>
      <c r="Z87" s="1169"/>
      <c r="AA87" s="1169"/>
      <c r="AB87" s="1266"/>
      <c r="AC87" s="1209"/>
      <c r="AD87" s="1210"/>
      <c r="AE87" s="1210"/>
      <c r="AF87" s="1210"/>
      <c r="AG87" s="1210"/>
      <c r="AH87" s="1210"/>
      <c r="AI87" s="1210"/>
      <c r="AJ87" s="1210"/>
      <c r="AK87" s="1210"/>
      <c r="AL87" s="1210"/>
      <c r="AM87" s="1210"/>
      <c r="AN87" s="1210"/>
      <c r="AO87" s="1210"/>
      <c r="AP87" s="1210"/>
      <c r="AQ87" s="1210"/>
      <c r="AR87" s="1210"/>
      <c r="AS87" s="1210"/>
      <c r="AT87" s="1210"/>
      <c r="AU87" s="1210"/>
      <c r="AV87" s="1210"/>
      <c r="AW87" s="1210"/>
      <c r="AX87" s="1210"/>
      <c r="AY87" s="1210"/>
      <c r="AZ87" s="1169"/>
      <c r="BA87" s="1169"/>
      <c r="BB87" s="1169"/>
      <c r="BC87" s="1170"/>
      <c r="BE87" s="1133"/>
      <c r="BF87" s="1137"/>
      <c r="BG87" s="1137"/>
      <c r="BH87" s="1137"/>
      <c r="BI87" s="1137"/>
      <c r="BJ87" s="1137"/>
      <c r="BK87" s="1137"/>
      <c r="BL87" s="1137"/>
      <c r="BM87" s="1137"/>
      <c r="BN87" s="1137"/>
      <c r="BO87" s="1137"/>
      <c r="BP87" s="1138"/>
      <c r="BQ87" s="1138"/>
      <c r="BR87" s="1138"/>
      <c r="BS87" s="1138"/>
      <c r="BT87" s="1138"/>
      <c r="BU87" s="1138"/>
      <c r="BV87" s="1141"/>
      <c r="BW87" s="1141"/>
      <c r="BX87" s="1141"/>
      <c r="BY87" s="1141"/>
      <c r="BZ87" s="1141"/>
      <c r="CA87" s="1141"/>
      <c r="CB87" s="1141"/>
      <c r="CC87" s="1141"/>
      <c r="CD87" s="1141"/>
      <c r="CE87" s="1141"/>
      <c r="CF87" s="1141"/>
      <c r="CG87" s="1141"/>
      <c r="CH87" s="1141"/>
      <c r="CI87" s="1141"/>
      <c r="CJ87" s="1141"/>
      <c r="CK87" s="1141"/>
      <c r="CL87" s="1141"/>
      <c r="CM87" s="1141"/>
      <c r="CN87" s="1141"/>
      <c r="CO87" s="1141"/>
      <c r="CP87" s="1141"/>
      <c r="CQ87" s="1141"/>
      <c r="CR87" s="1141"/>
      <c r="CS87" s="1141"/>
      <c r="CT87" s="1141"/>
      <c r="CU87" s="33"/>
      <c r="CV87" s="23"/>
    </row>
    <row r="88" spans="1:100" ht="15.75" customHeight="1">
      <c r="A88" s="22"/>
      <c r="B88" s="1209"/>
      <c r="C88" s="1210"/>
      <c r="D88" s="1210"/>
      <c r="E88" s="1210"/>
      <c r="F88" s="1210"/>
      <c r="G88" s="1210"/>
      <c r="H88" s="1210"/>
      <c r="I88" s="1210"/>
      <c r="J88" s="1210"/>
      <c r="K88" s="1210"/>
      <c r="L88" s="1210"/>
      <c r="M88" s="1210"/>
      <c r="N88" s="1210"/>
      <c r="O88" s="1210"/>
      <c r="P88" s="1210"/>
      <c r="Q88" s="1210"/>
      <c r="R88" s="1210"/>
      <c r="S88" s="1210"/>
      <c r="T88" s="1210"/>
      <c r="U88" s="1210"/>
      <c r="V88" s="1210"/>
      <c r="W88" s="1210"/>
      <c r="X88" s="1210"/>
      <c r="Y88" s="1169"/>
      <c r="Z88" s="1169"/>
      <c r="AA88" s="1169"/>
      <c r="AB88" s="1266"/>
      <c r="AC88" s="1209"/>
      <c r="AD88" s="1210"/>
      <c r="AE88" s="1210"/>
      <c r="AF88" s="1210"/>
      <c r="AG88" s="1210"/>
      <c r="AH88" s="1210"/>
      <c r="AI88" s="1210"/>
      <c r="AJ88" s="1210"/>
      <c r="AK88" s="1210"/>
      <c r="AL88" s="1210"/>
      <c r="AM88" s="1210"/>
      <c r="AN88" s="1210"/>
      <c r="AO88" s="1210"/>
      <c r="AP88" s="1210"/>
      <c r="AQ88" s="1210"/>
      <c r="AR88" s="1210"/>
      <c r="AS88" s="1210"/>
      <c r="AT88" s="1210"/>
      <c r="AU88" s="1210"/>
      <c r="AV88" s="1210"/>
      <c r="AW88" s="1210"/>
      <c r="AX88" s="1210"/>
      <c r="AY88" s="1210"/>
      <c r="AZ88" s="1169"/>
      <c r="BA88" s="1169"/>
      <c r="BB88" s="1169"/>
      <c r="BC88" s="1170"/>
      <c r="BE88" s="1132">
        <f>IF(ISTEXT(VLOOKUP(BF88,Table_Feats,2,0)),VLOOKUP(BF88,Table_Feats,2,0),"")</f>
      </c>
      <c r="BF88" s="1134"/>
      <c r="BG88" s="1135"/>
      <c r="BH88" s="1135"/>
      <c r="BI88" s="1135"/>
      <c r="BJ88" s="1135"/>
      <c r="BK88" s="1135"/>
      <c r="BL88" s="1135"/>
      <c r="BM88" s="1135"/>
      <c r="BN88" s="1135"/>
      <c r="BO88" s="1135"/>
      <c r="BP88" s="1136"/>
      <c r="BQ88" s="1136"/>
      <c r="BR88" s="1136"/>
      <c r="BS88" s="1136"/>
      <c r="BT88" s="1136"/>
      <c r="BU88" s="1136"/>
      <c r="BV88" s="1139">
        <f>IF(ISTEXT(VLOOKUP(BF88,Table_Feats,4,0)),VLOOKUP(BF88,Table_Feats,4,0),"")</f>
      </c>
      <c r="BW88" s="1140"/>
      <c r="BX88" s="1140"/>
      <c r="BY88" s="1140"/>
      <c r="BZ88" s="1140"/>
      <c r="CA88" s="1140"/>
      <c r="CB88" s="1140"/>
      <c r="CC88" s="1140"/>
      <c r="CD88" s="1140"/>
      <c r="CE88" s="1140"/>
      <c r="CF88" s="1140"/>
      <c r="CG88" s="1140"/>
      <c r="CH88" s="1140"/>
      <c r="CI88" s="1140"/>
      <c r="CJ88" s="1140"/>
      <c r="CK88" s="1140"/>
      <c r="CL88" s="1140"/>
      <c r="CM88" s="1140"/>
      <c r="CN88" s="1140"/>
      <c r="CO88" s="1140"/>
      <c r="CP88" s="1140"/>
      <c r="CQ88" s="1140"/>
      <c r="CR88" s="1140"/>
      <c r="CS88" s="1140"/>
      <c r="CT88" s="1140"/>
      <c r="CU88" s="33"/>
      <c r="CV88" s="23"/>
    </row>
    <row r="89" spans="1:100" ht="15.75" customHeight="1">
      <c r="A89" s="22"/>
      <c r="B89" s="1209"/>
      <c r="C89" s="1210"/>
      <c r="D89" s="1210"/>
      <c r="E89" s="1210"/>
      <c r="F89" s="1210"/>
      <c r="G89" s="1210"/>
      <c r="H89" s="1210"/>
      <c r="I89" s="1210"/>
      <c r="J89" s="1210"/>
      <c r="K89" s="1210"/>
      <c r="L89" s="1210"/>
      <c r="M89" s="1210"/>
      <c r="N89" s="1210"/>
      <c r="O89" s="1210"/>
      <c r="P89" s="1210"/>
      <c r="Q89" s="1210"/>
      <c r="R89" s="1210"/>
      <c r="S89" s="1210"/>
      <c r="T89" s="1210"/>
      <c r="U89" s="1210"/>
      <c r="V89" s="1210"/>
      <c r="W89" s="1210"/>
      <c r="X89" s="1210"/>
      <c r="Y89" s="1169"/>
      <c r="Z89" s="1169"/>
      <c r="AA89" s="1169"/>
      <c r="AB89" s="1266"/>
      <c r="AC89" s="1209"/>
      <c r="AD89" s="1210"/>
      <c r="AE89" s="1210"/>
      <c r="AF89" s="1210"/>
      <c r="AG89" s="1210"/>
      <c r="AH89" s="1210"/>
      <c r="AI89" s="1210"/>
      <c r="AJ89" s="1210"/>
      <c r="AK89" s="1210"/>
      <c r="AL89" s="1210"/>
      <c r="AM89" s="1210"/>
      <c r="AN89" s="1210"/>
      <c r="AO89" s="1210"/>
      <c r="AP89" s="1210"/>
      <c r="AQ89" s="1210"/>
      <c r="AR89" s="1210"/>
      <c r="AS89" s="1210"/>
      <c r="AT89" s="1210"/>
      <c r="AU89" s="1210"/>
      <c r="AV89" s="1210"/>
      <c r="AW89" s="1210"/>
      <c r="AX89" s="1210"/>
      <c r="AY89" s="1210"/>
      <c r="AZ89" s="1169"/>
      <c r="BA89" s="1169"/>
      <c r="BB89" s="1169"/>
      <c r="BC89" s="1170"/>
      <c r="BE89" s="1133"/>
      <c r="BF89" s="1137"/>
      <c r="BG89" s="1137"/>
      <c r="BH89" s="1137"/>
      <c r="BI89" s="1137"/>
      <c r="BJ89" s="1137"/>
      <c r="BK89" s="1137"/>
      <c r="BL89" s="1137"/>
      <c r="BM89" s="1137"/>
      <c r="BN89" s="1137"/>
      <c r="BO89" s="1137"/>
      <c r="BP89" s="1138"/>
      <c r="BQ89" s="1138"/>
      <c r="BR89" s="1138"/>
      <c r="BS89" s="1138"/>
      <c r="BT89" s="1138"/>
      <c r="BU89" s="1138"/>
      <c r="BV89" s="1141"/>
      <c r="BW89" s="1141"/>
      <c r="BX89" s="1141"/>
      <c r="BY89" s="1141"/>
      <c r="BZ89" s="1141"/>
      <c r="CA89" s="1141"/>
      <c r="CB89" s="1141"/>
      <c r="CC89" s="1141"/>
      <c r="CD89" s="1141"/>
      <c r="CE89" s="1141"/>
      <c r="CF89" s="1141"/>
      <c r="CG89" s="1141"/>
      <c r="CH89" s="1141"/>
      <c r="CI89" s="1141"/>
      <c r="CJ89" s="1141"/>
      <c r="CK89" s="1141"/>
      <c r="CL89" s="1141"/>
      <c r="CM89" s="1141"/>
      <c r="CN89" s="1141"/>
      <c r="CO89" s="1141"/>
      <c r="CP89" s="1141"/>
      <c r="CQ89" s="1141"/>
      <c r="CR89" s="1141"/>
      <c r="CS89" s="1141"/>
      <c r="CT89" s="1141"/>
      <c r="CU89" s="33"/>
      <c r="CV89" s="23"/>
    </row>
    <row r="90" spans="1:100" ht="15.75" customHeight="1">
      <c r="A90" s="22"/>
      <c r="B90" s="1209"/>
      <c r="C90" s="1210"/>
      <c r="D90" s="1210"/>
      <c r="E90" s="1210"/>
      <c r="F90" s="1210"/>
      <c r="G90" s="1210"/>
      <c r="H90" s="1210"/>
      <c r="I90" s="1210"/>
      <c r="J90" s="1210"/>
      <c r="K90" s="1210"/>
      <c r="L90" s="1210"/>
      <c r="M90" s="1210"/>
      <c r="N90" s="1210"/>
      <c r="O90" s="1210"/>
      <c r="P90" s="1210"/>
      <c r="Q90" s="1210"/>
      <c r="R90" s="1210"/>
      <c r="S90" s="1210"/>
      <c r="T90" s="1210"/>
      <c r="U90" s="1210"/>
      <c r="V90" s="1210"/>
      <c r="W90" s="1210"/>
      <c r="X90" s="1210"/>
      <c r="Y90" s="1169"/>
      <c r="Z90" s="1169"/>
      <c r="AA90" s="1169"/>
      <c r="AB90" s="1266"/>
      <c r="AC90" s="1209"/>
      <c r="AD90" s="1210"/>
      <c r="AE90" s="1210"/>
      <c r="AF90" s="1210"/>
      <c r="AG90" s="1210"/>
      <c r="AH90" s="1210"/>
      <c r="AI90" s="1210"/>
      <c r="AJ90" s="1210"/>
      <c r="AK90" s="1210"/>
      <c r="AL90" s="1210"/>
      <c r="AM90" s="1210"/>
      <c r="AN90" s="1210"/>
      <c r="AO90" s="1210"/>
      <c r="AP90" s="1210"/>
      <c r="AQ90" s="1210"/>
      <c r="AR90" s="1210"/>
      <c r="AS90" s="1210"/>
      <c r="AT90" s="1210"/>
      <c r="AU90" s="1210"/>
      <c r="AV90" s="1210"/>
      <c r="AW90" s="1210"/>
      <c r="AX90" s="1210"/>
      <c r="AY90" s="1210"/>
      <c r="AZ90" s="1169"/>
      <c r="BA90" s="1169"/>
      <c r="BB90" s="1169"/>
      <c r="BC90" s="1170"/>
      <c r="BE90" s="1132">
        <f>IF(ISTEXT(VLOOKUP(BF90,Table_Feats,2,0)),VLOOKUP(BF90,Table_Feats,2,0),"")</f>
      </c>
      <c r="BF90" s="1134"/>
      <c r="BG90" s="1135"/>
      <c r="BH90" s="1135"/>
      <c r="BI90" s="1135"/>
      <c r="BJ90" s="1135"/>
      <c r="BK90" s="1135"/>
      <c r="BL90" s="1135"/>
      <c r="BM90" s="1135"/>
      <c r="BN90" s="1135"/>
      <c r="BO90" s="1135"/>
      <c r="BP90" s="1136"/>
      <c r="BQ90" s="1136"/>
      <c r="BR90" s="1136"/>
      <c r="BS90" s="1136"/>
      <c r="BT90" s="1136"/>
      <c r="BU90" s="1136"/>
      <c r="BV90" s="1139">
        <f>IF(ISTEXT(VLOOKUP(BF90,Table_Feats,4,0)),VLOOKUP(BF90,Table_Feats,4,0),"")</f>
      </c>
      <c r="BW90" s="1140"/>
      <c r="BX90" s="1140"/>
      <c r="BY90" s="1140"/>
      <c r="BZ90" s="1140"/>
      <c r="CA90" s="1140"/>
      <c r="CB90" s="1140"/>
      <c r="CC90" s="1140"/>
      <c r="CD90" s="1140"/>
      <c r="CE90" s="1140"/>
      <c r="CF90" s="1140"/>
      <c r="CG90" s="1140"/>
      <c r="CH90" s="1140"/>
      <c r="CI90" s="1140"/>
      <c r="CJ90" s="1140"/>
      <c r="CK90" s="1140"/>
      <c r="CL90" s="1140"/>
      <c r="CM90" s="1140"/>
      <c r="CN90" s="1140"/>
      <c r="CO90" s="1140"/>
      <c r="CP90" s="1140"/>
      <c r="CQ90" s="1140"/>
      <c r="CR90" s="1140"/>
      <c r="CS90" s="1140"/>
      <c r="CT90" s="1140"/>
      <c r="CU90" s="33"/>
      <c r="CV90" s="23"/>
    </row>
    <row r="91" spans="1:100" ht="15.75" customHeight="1">
      <c r="A91" s="22"/>
      <c r="B91" s="1209"/>
      <c r="C91" s="1210"/>
      <c r="D91" s="1210"/>
      <c r="E91" s="1210"/>
      <c r="F91" s="1210"/>
      <c r="G91" s="1210"/>
      <c r="H91" s="1210"/>
      <c r="I91" s="1210"/>
      <c r="J91" s="1210"/>
      <c r="K91" s="1210"/>
      <c r="L91" s="1210"/>
      <c r="M91" s="1210"/>
      <c r="N91" s="1210"/>
      <c r="O91" s="1210"/>
      <c r="P91" s="1210"/>
      <c r="Q91" s="1210"/>
      <c r="R91" s="1210"/>
      <c r="S91" s="1210"/>
      <c r="T91" s="1210"/>
      <c r="U91" s="1210"/>
      <c r="V91" s="1210"/>
      <c r="W91" s="1210"/>
      <c r="X91" s="1210"/>
      <c r="Y91" s="1169"/>
      <c r="Z91" s="1169"/>
      <c r="AA91" s="1169"/>
      <c r="AB91" s="1266"/>
      <c r="AC91" s="1209"/>
      <c r="AD91" s="1210"/>
      <c r="AE91" s="1210"/>
      <c r="AF91" s="1210"/>
      <c r="AG91" s="1210"/>
      <c r="AH91" s="1210"/>
      <c r="AI91" s="1210"/>
      <c r="AJ91" s="1210"/>
      <c r="AK91" s="1210"/>
      <c r="AL91" s="1210"/>
      <c r="AM91" s="1210"/>
      <c r="AN91" s="1210"/>
      <c r="AO91" s="1210"/>
      <c r="AP91" s="1210"/>
      <c r="AQ91" s="1210"/>
      <c r="AR91" s="1210"/>
      <c r="AS91" s="1210"/>
      <c r="AT91" s="1210"/>
      <c r="AU91" s="1210"/>
      <c r="AV91" s="1210"/>
      <c r="AW91" s="1210"/>
      <c r="AX91" s="1210"/>
      <c r="AY91" s="1210"/>
      <c r="AZ91" s="1169"/>
      <c r="BA91" s="1169"/>
      <c r="BB91" s="1169"/>
      <c r="BC91" s="1170"/>
      <c r="BE91" s="1133"/>
      <c r="BF91" s="1137"/>
      <c r="BG91" s="1137"/>
      <c r="BH91" s="1137"/>
      <c r="BI91" s="1137"/>
      <c r="BJ91" s="1137"/>
      <c r="BK91" s="1137"/>
      <c r="BL91" s="1137"/>
      <c r="BM91" s="1137"/>
      <c r="BN91" s="1137"/>
      <c r="BO91" s="1137"/>
      <c r="BP91" s="1138"/>
      <c r="BQ91" s="1138"/>
      <c r="BR91" s="1138"/>
      <c r="BS91" s="1138"/>
      <c r="BT91" s="1138"/>
      <c r="BU91" s="1138"/>
      <c r="BV91" s="1141"/>
      <c r="BW91" s="1141"/>
      <c r="BX91" s="1141"/>
      <c r="BY91" s="1141"/>
      <c r="BZ91" s="1141"/>
      <c r="CA91" s="1141"/>
      <c r="CB91" s="1141"/>
      <c r="CC91" s="1141"/>
      <c r="CD91" s="1141"/>
      <c r="CE91" s="1141"/>
      <c r="CF91" s="1141"/>
      <c r="CG91" s="1141"/>
      <c r="CH91" s="1141"/>
      <c r="CI91" s="1141"/>
      <c r="CJ91" s="1141"/>
      <c r="CK91" s="1141"/>
      <c r="CL91" s="1141"/>
      <c r="CM91" s="1141"/>
      <c r="CN91" s="1141"/>
      <c r="CO91" s="1141"/>
      <c r="CP91" s="1141"/>
      <c r="CQ91" s="1141"/>
      <c r="CR91" s="1141"/>
      <c r="CS91" s="1141"/>
      <c r="CT91" s="1141"/>
      <c r="CU91" s="33"/>
      <c r="CV91" s="23"/>
    </row>
    <row r="92" spans="1:100" ht="15.75" customHeight="1">
      <c r="A92" s="22"/>
      <c r="B92" s="1209"/>
      <c r="C92" s="1210"/>
      <c r="D92" s="1210"/>
      <c r="E92" s="1210"/>
      <c r="F92" s="1210"/>
      <c r="G92" s="1210"/>
      <c r="H92" s="1210"/>
      <c r="I92" s="1210"/>
      <c r="J92" s="1210"/>
      <c r="K92" s="1210"/>
      <c r="L92" s="1210"/>
      <c r="M92" s="1210"/>
      <c r="N92" s="1210"/>
      <c r="O92" s="1210"/>
      <c r="P92" s="1210"/>
      <c r="Q92" s="1210"/>
      <c r="R92" s="1210"/>
      <c r="S92" s="1210"/>
      <c r="T92" s="1210"/>
      <c r="U92" s="1210"/>
      <c r="V92" s="1210"/>
      <c r="W92" s="1210"/>
      <c r="X92" s="1210"/>
      <c r="Y92" s="1169"/>
      <c r="Z92" s="1169"/>
      <c r="AA92" s="1169"/>
      <c r="AB92" s="1266"/>
      <c r="AC92" s="1209"/>
      <c r="AD92" s="1210"/>
      <c r="AE92" s="1210"/>
      <c r="AF92" s="1210"/>
      <c r="AG92" s="1210"/>
      <c r="AH92" s="1210"/>
      <c r="AI92" s="1210"/>
      <c r="AJ92" s="1210"/>
      <c r="AK92" s="1210"/>
      <c r="AL92" s="1210"/>
      <c r="AM92" s="1210"/>
      <c r="AN92" s="1210"/>
      <c r="AO92" s="1210"/>
      <c r="AP92" s="1210"/>
      <c r="AQ92" s="1210"/>
      <c r="AR92" s="1210"/>
      <c r="AS92" s="1210"/>
      <c r="AT92" s="1210"/>
      <c r="AU92" s="1210"/>
      <c r="AV92" s="1210"/>
      <c r="AW92" s="1210"/>
      <c r="AX92" s="1210"/>
      <c r="AY92" s="1210"/>
      <c r="AZ92" s="1169"/>
      <c r="BA92" s="1169"/>
      <c r="BB92" s="1169"/>
      <c r="BC92" s="1170"/>
      <c r="BE92" s="1132">
        <f>IF(ISTEXT(VLOOKUP(BF92,Table_Feats,2,0)),VLOOKUP(BF92,Table_Feats,2,0),"")</f>
      </c>
      <c r="BF92" s="1134"/>
      <c r="BG92" s="1135"/>
      <c r="BH92" s="1135"/>
      <c r="BI92" s="1135"/>
      <c r="BJ92" s="1135"/>
      <c r="BK92" s="1135"/>
      <c r="BL92" s="1135"/>
      <c r="BM92" s="1135"/>
      <c r="BN92" s="1135"/>
      <c r="BO92" s="1135"/>
      <c r="BP92" s="1136"/>
      <c r="BQ92" s="1136"/>
      <c r="BR92" s="1136"/>
      <c r="BS92" s="1136"/>
      <c r="BT92" s="1136"/>
      <c r="BU92" s="1136"/>
      <c r="BV92" s="1139">
        <f>IF(ISTEXT(VLOOKUP(BF92,Table_Feats,4,0)),VLOOKUP(BF92,Table_Feats,4,0),"")</f>
      </c>
      <c r="BW92" s="1140"/>
      <c r="BX92" s="1140"/>
      <c r="BY92" s="1140"/>
      <c r="BZ92" s="1140"/>
      <c r="CA92" s="1140"/>
      <c r="CB92" s="1140"/>
      <c r="CC92" s="1140"/>
      <c r="CD92" s="1140"/>
      <c r="CE92" s="1140"/>
      <c r="CF92" s="1140"/>
      <c r="CG92" s="1140"/>
      <c r="CH92" s="1140"/>
      <c r="CI92" s="1140"/>
      <c r="CJ92" s="1140"/>
      <c r="CK92" s="1140"/>
      <c r="CL92" s="1140"/>
      <c r="CM92" s="1140"/>
      <c r="CN92" s="1140"/>
      <c r="CO92" s="1140"/>
      <c r="CP92" s="1140"/>
      <c r="CQ92" s="1140"/>
      <c r="CR92" s="1140"/>
      <c r="CS92" s="1140"/>
      <c r="CT92" s="1140"/>
      <c r="CU92" s="33"/>
      <c r="CV92" s="23"/>
    </row>
    <row r="93" spans="1:100" ht="15.75" customHeight="1">
      <c r="A93" s="22"/>
      <c r="B93" s="1209"/>
      <c r="C93" s="1210"/>
      <c r="D93" s="1210"/>
      <c r="E93" s="1210"/>
      <c r="F93" s="1210"/>
      <c r="G93" s="1210"/>
      <c r="H93" s="1210"/>
      <c r="I93" s="1210"/>
      <c r="J93" s="1210"/>
      <c r="K93" s="1210"/>
      <c r="L93" s="1210"/>
      <c r="M93" s="1210"/>
      <c r="N93" s="1210"/>
      <c r="O93" s="1210"/>
      <c r="P93" s="1210"/>
      <c r="Q93" s="1210"/>
      <c r="R93" s="1210"/>
      <c r="S93" s="1210"/>
      <c r="T93" s="1210"/>
      <c r="U93" s="1210"/>
      <c r="V93" s="1210"/>
      <c r="W93" s="1210"/>
      <c r="X93" s="1210"/>
      <c r="Y93" s="1169"/>
      <c r="Z93" s="1169"/>
      <c r="AA93" s="1169"/>
      <c r="AB93" s="1266"/>
      <c r="AC93" s="1209"/>
      <c r="AD93" s="1210"/>
      <c r="AE93" s="1210"/>
      <c r="AF93" s="1210"/>
      <c r="AG93" s="1210"/>
      <c r="AH93" s="1210"/>
      <c r="AI93" s="1210"/>
      <c r="AJ93" s="1210"/>
      <c r="AK93" s="1210"/>
      <c r="AL93" s="1210"/>
      <c r="AM93" s="1210"/>
      <c r="AN93" s="1210"/>
      <c r="AO93" s="1210"/>
      <c r="AP93" s="1210"/>
      <c r="AQ93" s="1210"/>
      <c r="AR93" s="1210"/>
      <c r="AS93" s="1210"/>
      <c r="AT93" s="1210"/>
      <c r="AU93" s="1210"/>
      <c r="AV93" s="1210"/>
      <c r="AW93" s="1210"/>
      <c r="AX93" s="1210"/>
      <c r="AY93" s="1210"/>
      <c r="AZ93" s="1169"/>
      <c r="BA93" s="1169"/>
      <c r="BB93" s="1169"/>
      <c r="BC93" s="1170"/>
      <c r="BE93" s="1133"/>
      <c r="BF93" s="1137"/>
      <c r="BG93" s="1137"/>
      <c r="BH93" s="1137"/>
      <c r="BI93" s="1137"/>
      <c r="BJ93" s="1137"/>
      <c r="BK93" s="1137"/>
      <c r="BL93" s="1137"/>
      <c r="BM93" s="1137"/>
      <c r="BN93" s="1137"/>
      <c r="BO93" s="1137"/>
      <c r="BP93" s="1138"/>
      <c r="BQ93" s="1138"/>
      <c r="BR93" s="1138"/>
      <c r="BS93" s="1138"/>
      <c r="BT93" s="1138"/>
      <c r="BU93" s="1138"/>
      <c r="BV93" s="1141"/>
      <c r="BW93" s="1141"/>
      <c r="BX93" s="1141"/>
      <c r="BY93" s="1141"/>
      <c r="BZ93" s="1141"/>
      <c r="CA93" s="1141"/>
      <c r="CB93" s="1141"/>
      <c r="CC93" s="1141"/>
      <c r="CD93" s="1141"/>
      <c r="CE93" s="1141"/>
      <c r="CF93" s="1141"/>
      <c r="CG93" s="1141"/>
      <c r="CH93" s="1141"/>
      <c r="CI93" s="1141"/>
      <c r="CJ93" s="1141"/>
      <c r="CK93" s="1141"/>
      <c r="CL93" s="1141"/>
      <c r="CM93" s="1141"/>
      <c r="CN93" s="1141"/>
      <c r="CO93" s="1141"/>
      <c r="CP93" s="1141"/>
      <c r="CQ93" s="1141"/>
      <c r="CR93" s="1141"/>
      <c r="CS93" s="1141"/>
      <c r="CT93" s="1141"/>
      <c r="CU93" s="33"/>
      <c r="CV93" s="23"/>
    </row>
    <row r="94" spans="1:100" ht="15.75" customHeight="1">
      <c r="A94" s="22"/>
      <c r="B94" s="1209"/>
      <c r="C94" s="1210"/>
      <c r="D94" s="1210"/>
      <c r="E94" s="1210"/>
      <c r="F94" s="1210"/>
      <c r="G94" s="1210"/>
      <c r="H94" s="1210"/>
      <c r="I94" s="1210"/>
      <c r="J94" s="1210"/>
      <c r="K94" s="1210"/>
      <c r="L94" s="1210"/>
      <c r="M94" s="1210"/>
      <c r="N94" s="1210"/>
      <c r="O94" s="1210"/>
      <c r="P94" s="1210"/>
      <c r="Q94" s="1210"/>
      <c r="R94" s="1210"/>
      <c r="S94" s="1210"/>
      <c r="T94" s="1210"/>
      <c r="U94" s="1210"/>
      <c r="V94" s="1210"/>
      <c r="W94" s="1210"/>
      <c r="X94" s="1210"/>
      <c r="Y94" s="1169"/>
      <c r="Z94" s="1169"/>
      <c r="AA94" s="1169"/>
      <c r="AB94" s="1266"/>
      <c r="AC94" s="1209"/>
      <c r="AD94" s="1210"/>
      <c r="AE94" s="1210"/>
      <c r="AF94" s="1210"/>
      <c r="AG94" s="1210"/>
      <c r="AH94" s="1210"/>
      <c r="AI94" s="1210"/>
      <c r="AJ94" s="1210"/>
      <c r="AK94" s="1210"/>
      <c r="AL94" s="1210"/>
      <c r="AM94" s="1210"/>
      <c r="AN94" s="1210"/>
      <c r="AO94" s="1210"/>
      <c r="AP94" s="1210"/>
      <c r="AQ94" s="1210"/>
      <c r="AR94" s="1210"/>
      <c r="AS94" s="1210"/>
      <c r="AT94" s="1210"/>
      <c r="AU94" s="1210"/>
      <c r="AV94" s="1210"/>
      <c r="AW94" s="1210"/>
      <c r="AX94" s="1210"/>
      <c r="AY94" s="1210"/>
      <c r="AZ94" s="1169"/>
      <c r="BA94" s="1169"/>
      <c r="BB94" s="1169"/>
      <c r="BC94" s="1170"/>
      <c r="BE94" s="1132">
        <f>IF(ISTEXT(VLOOKUP(BF94,Table_Feats,2,0)),VLOOKUP(BF94,Table_Feats,2,0),"")</f>
      </c>
      <c r="BF94" s="1134"/>
      <c r="BG94" s="1135"/>
      <c r="BH94" s="1135"/>
      <c r="BI94" s="1135"/>
      <c r="BJ94" s="1135"/>
      <c r="BK94" s="1135"/>
      <c r="BL94" s="1135"/>
      <c r="BM94" s="1135"/>
      <c r="BN94" s="1135"/>
      <c r="BO94" s="1135"/>
      <c r="BP94" s="1136"/>
      <c r="BQ94" s="1136"/>
      <c r="BR94" s="1136"/>
      <c r="BS94" s="1136"/>
      <c r="BT94" s="1136"/>
      <c r="BU94" s="1136"/>
      <c r="BV94" s="1139">
        <f>IF(ISTEXT(VLOOKUP(BF94,Table_Feats,4,0)),VLOOKUP(BF94,Table_Feats,4,0),"")</f>
      </c>
      <c r="BW94" s="1140"/>
      <c r="BX94" s="1140"/>
      <c r="BY94" s="1140"/>
      <c r="BZ94" s="1140"/>
      <c r="CA94" s="1140"/>
      <c r="CB94" s="1140"/>
      <c r="CC94" s="1140"/>
      <c r="CD94" s="1140"/>
      <c r="CE94" s="1140"/>
      <c r="CF94" s="1140"/>
      <c r="CG94" s="1140"/>
      <c r="CH94" s="1140"/>
      <c r="CI94" s="1140"/>
      <c r="CJ94" s="1140"/>
      <c r="CK94" s="1140"/>
      <c r="CL94" s="1140"/>
      <c r="CM94" s="1140"/>
      <c r="CN94" s="1140"/>
      <c r="CO94" s="1140"/>
      <c r="CP94" s="1140"/>
      <c r="CQ94" s="1140"/>
      <c r="CR94" s="1140"/>
      <c r="CS94" s="1140"/>
      <c r="CT94" s="1140"/>
      <c r="CU94" s="33"/>
      <c r="CV94" s="23"/>
    </row>
    <row r="95" spans="1:100" ht="15.75" customHeight="1">
      <c r="A95" s="22"/>
      <c r="B95" s="1209"/>
      <c r="C95" s="1210"/>
      <c r="D95" s="1210"/>
      <c r="E95" s="1210"/>
      <c r="F95" s="1210"/>
      <c r="G95" s="1210"/>
      <c r="H95" s="1210"/>
      <c r="I95" s="1210"/>
      <c r="J95" s="1210"/>
      <c r="K95" s="1210"/>
      <c r="L95" s="1210"/>
      <c r="M95" s="1210"/>
      <c r="N95" s="1210"/>
      <c r="O95" s="1210"/>
      <c r="P95" s="1210"/>
      <c r="Q95" s="1210"/>
      <c r="R95" s="1210"/>
      <c r="S95" s="1210"/>
      <c r="T95" s="1210"/>
      <c r="U95" s="1210"/>
      <c r="V95" s="1210"/>
      <c r="W95" s="1210"/>
      <c r="X95" s="1210"/>
      <c r="Y95" s="1169"/>
      <c r="Z95" s="1169"/>
      <c r="AA95" s="1169"/>
      <c r="AB95" s="1266"/>
      <c r="AC95" s="1209"/>
      <c r="AD95" s="1210"/>
      <c r="AE95" s="1210"/>
      <c r="AF95" s="1210"/>
      <c r="AG95" s="1210"/>
      <c r="AH95" s="1210"/>
      <c r="AI95" s="1210"/>
      <c r="AJ95" s="1210"/>
      <c r="AK95" s="1210"/>
      <c r="AL95" s="1210"/>
      <c r="AM95" s="1210"/>
      <c r="AN95" s="1210"/>
      <c r="AO95" s="1210"/>
      <c r="AP95" s="1210"/>
      <c r="AQ95" s="1210"/>
      <c r="AR95" s="1210"/>
      <c r="AS95" s="1210"/>
      <c r="AT95" s="1210"/>
      <c r="AU95" s="1210"/>
      <c r="AV95" s="1210"/>
      <c r="AW95" s="1210"/>
      <c r="AX95" s="1210"/>
      <c r="AY95" s="1210"/>
      <c r="AZ95" s="1169"/>
      <c r="BA95" s="1169"/>
      <c r="BB95" s="1169"/>
      <c r="BC95" s="1170"/>
      <c r="BE95" s="1133"/>
      <c r="BF95" s="1137"/>
      <c r="BG95" s="1137"/>
      <c r="BH95" s="1137"/>
      <c r="BI95" s="1137"/>
      <c r="BJ95" s="1137"/>
      <c r="BK95" s="1137"/>
      <c r="BL95" s="1137"/>
      <c r="BM95" s="1137"/>
      <c r="BN95" s="1137"/>
      <c r="BO95" s="1137"/>
      <c r="BP95" s="1138"/>
      <c r="BQ95" s="1138"/>
      <c r="BR95" s="1138"/>
      <c r="BS95" s="1138"/>
      <c r="BT95" s="1138"/>
      <c r="BU95" s="1138"/>
      <c r="BV95" s="1141"/>
      <c r="BW95" s="1141"/>
      <c r="BX95" s="1141"/>
      <c r="BY95" s="1141"/>
      <c r="BZ95" s="1141"/>
      <c r="CA95" s="1141"/>
      <c r="CB95" s="1141"/>
      <c r="CC95" s="1141"/>
      <c r="CD95" s="1141"/>
      <c r="CE95" s="1141"/>
      <c r="CF95" s="1141"/>
      <c r="CG95" s="1141"/>
      <c r="CH95" s="1141"/>
      <c r="CI95" s="1141"/>
      <c r="CJ95" s="1141"/>
      <c r="CK95" s="1141"/>
      <c r="CL95" s="1141"/>
      <c r="CM95" s="1141"/>
      <c r="CN95" s="1141"/>
      <c r="CO95" s="1141"/>
      <c r="CP95" s="1141"/>
      <c r="CQ95" s="1141"/>
      <c r="CR95" s="1141"/>
      <c r="CS95" s="1141"/>
      <c r="CT95" s="1141"/>
      <c r="CU95" s="33"/>
      <c r="CV95" s="23"/>
    </row>
    <row r="96" spans="1:100" ht="15.75" customHeight="1">
      <c r="A96" s="22"/>
      <c r="B96" s="1209"/>
      <c r="C96" s="1210"/>
      <c r="D96" s="1210"/>
      <c r="E96" s="1210"/>
      <c r="F96" s="1210"/>
      <c r="G96" s="1210"/>
      <c r="H96" s="1210"/>
      <c r="I96" s="1210"/>
      <c r="J96" s="1210"/>
      <c r="K96" s="1210"/>
      <c r="L96" s="1210"/>
      <c r="M96" s="1210"/>
      <c r="N96" s="1210"/>
      <c r="O96" s="1210"/>
      <c r="P96" s="1210"/>
      <c r="Q96" s="1210"/>
      <c r="R96" s="1210"/>
      <c r="S96" s="1210"/>
      <c r="T96" s="1210"/>
      <c r="U96" s="1210"/>
      <c r="V96" s="1210"/>
      <c r="W96" s="1210"/>
      <c r="X96" s="1210"/>
      <c r="Y96" s="1169"/>
      <c r="Z96" s="1169"/>
      <c r="AA96" s="1169"/>
      <c r="AB96" s="1266"/>
      <c r="AC96" s="1209"/>
      <c r="AD96" s="1210"/>
      <c r="AE96" s="1210"/>
      <c r="AF96" s="1210"/>
      <c r="AG96" s="1210"/>
      <c r="AH96" s="1210"/>
      <c r="AI96" s="1210"/>
      <c r="AJ96" s="1210"/>
      <c r="AK96" s="1210"/>
      <c r="AL96" s="1210"/>
      <c r="AM96" s="1210"/>
      <c r="AN96" s="1210"/>
      <c r="AO96" s="1210"/>
      <c r="AP96" s="1210"/>
      <c r="AQ96" s="1210"/>
      <c r="AR96" s="1210"/>
      <c r="AS96" s="1210"/>
      <c r="AT96" s="1210"/>
      <c r="AU96" s="1210"/>
      <c r="AV96" s="1210"/>
      <c r="AW96" s="1210"/>
      <c r="AX96" s="1210"/>
      <c r="AY96" s="1210"/>
      <c r="AZ96" s="1169"/>
      <c r="BA96" s="1169"/>
      <c r="BB96" s="1169"/>
      <c r="BC96" s="1170"/>
      <c r="BE96" s="1132">
        <f>IF(ISTEXT(VLOOKUP(BF96,Table_Feats,2,0)),VLOOKUP(BF96,Table_Feats,2,0),"")</f>
      </c>
      <c r="BF96" s="1134"/>
      <c r="BG96" s="1135"/>
      <c r="BH96" s="1135"/>
      <c r="BI96" s="1135"/>
      <c r="BJ96" s="1135"/>
      <c r="BK96" s="1135"/>
      <c r="BL96" s="1135"/>
      <c r="BM96" s="1135"/>
      <c r="BN96" s="1135"/>
      <c r="BO96" s="1135"/>
      <c r="BP96" s="1136"/>
      <c r="BQ96" s="1136"/>
      <c r="BR96" s="1136"/>
      <c r="BS96" s="1136"/>
      <c r="BT96" s="1136"/>
      <c r="BU96" s="1136"/>
      <c r="BV96" s="1139">
        <f>IF(ISTEXT(VLOOKUP(BF96,Table_Feats,4,0)),VLOOKUP(BF96,Table_Feats,4,0),"")</f>
      </c>
      <c r="BW96" s="1140"/>
      <c r="BX96" s="1140"/>
      <c r="BY96" s="1140"/>
      <c r="BZ96" s="1140"/>
      <c r="CA96" s="1140"/>
      <c r="CB96" s="1140"/>
      <c r="CC96" s="1140"/>
      <c r="CD96" s="1140"/>
      <c r="CE96" s="1140"/>
      <c r="CF96" s="1140"/>
      <c r="CG96" s="1140"/>
      <c r="CH96" s="1140"/>
      <c r="CI96" s="1140"/>
      <c r="CJ96" s="1140"/>
      <c r="CK96" s="1140"/>
      <c r="CL96" s="1140"/>
      <c r="CM96" s="1140"/>
      <c r="CN96" s="1140"/>
      <c r="CO96" s="1140"/>
      <c r="CP96" s="1140"/>
      <c r="CQ96" s="1140"/>
      <c r="CR96" s="1140"/>
      <c r="CS96" s="1140"/>
      <c r="CT96" s="1140"/>
      <c r="CU96" s="33"/>
      <c r="CV96" s="23"/>
    </row>
    <row r="97" spans="1:100" ht="15.75" customHeight="1">
      <c r="A97" s="22"/>
      <c r="B97" s="1209"/>
      <c r="C97" s="1210"/>
      <c r="D97" s="1210"/>
      <c r="E97" s="1210"/>
      <c r="F97" s="1210"/>
      <c r="G97" s="1210"/>
      <c r="H97" s="1210"/>
      <c r="I97" s="1210"/>
      <c r="J97" s="1210"/>
      <c r="K97" s="1210"/>
      <c r="L97" s="1210"/>
      <c r="M97" s="1210"/>
      <c r="N97" s="1210"/>
      <c r="O97" s="1210"/>
      <c r="P97" s="1210"/>
      <c r="Q97" s="1210"/>
      <c r="R97" s="1210"/>
      <c r="S97" s="1210"/>
      <c r="T97" s="1210"/>
      <c r="U97" s="1210"/>
      <c r="V97" s="1210"/>
      <c r="W97" s="1210"/>
      <c r="X97" s="1210"/>
      <c r="Y97" s="1169"/>
      <c r="Z97" s="1169"/>
      <c r="AA97" s="1169"/>
      <c r="AB97" s="1266"/>
      <c r="AC97" s="1209"/>
      <c r="AD97" s="1210"/>
      <c r="AE97" s="1210"/>
      <c r="AF97" s="1210"/>
      <c r="AG97" s="1210"/>
      <c r="AH97" s="1210"/>
      <c r="AI97" s="1210"/>
      <c r="AJ97" s="1210"/>
      <c r="AK97" s="1210"/>
      <c r="AL97" s="1210"/>
      <c r="AM97" s="1210"/>
      <c r="AN97" s="1210"/>
      <c r="AO97" s="1210"/>
      <c r="AP97" s="1210"/>
      <c r="AQ97" s="1210"/>
      <c r="AR97" s="1210"/>
      <c r="AS97" s="1210"/>
      <c r="AT97" s="1210"/>
      <c r="AU97" s="1210"/>
      <c r="AV97" s="1210"/>
      <c r="AW97" s="1210"/>
      <c r="AX97" s="1210"/>
      <c r="AY97" s="1210"/>
      <c r="AZ97" s="1169"/>
      <c r="BA97" s="1169"/>
      <c r="BB97" s="1169"/>
      <c r="BC97" s="1170"/>
      <c r="BE97" s="1133"/>
      <c r="BF97" s="1137"/>
      <c r="BG97" s="1137"/>
      <c r="BH97" s="1137"/>
      <c r="BI97" s="1137"/>
      <c r="BJ97" s="1137"/>
      <c r="BK97" s="1137"/>
      <c r="BL97" s="1137"/>
      <c r="BM97" s="1137"/>
      <c r="BN97" s="1137"/>
      <c r="BO97" s="1137"/>
      <c r="BP97" s="1138"/>
      <c r="BQ97" s="1138"/>
      <c r="BR97" s="1138"/>
      <c r="BS97" s="1138"/>
      <c r="BT97" s="1138"/>
      <c r="BU97" s="1138"/>
      <c r="BV97" s="1141"/>
      <c r="BW97" s="1141"/>
      <c r="BX97" s="1141"/>
      <c r="BY97" s="1141"/>
      <c r="BZ97" s="1141"/>
      <c r="CA97" s="1141"/>
      <c r="CB97" s="1141"/>
      <c r="CC97" s="1141"/>
      <c r="CD97" s="1141"/>
      <c r="CE97" s="1141"/>
      <c r="CF97" s="1141"/>
      <c r="CG97" s="1141"/>
      <c r="CH97" s="1141"/>
      <c r="CI97" s="1141"/>
      <c r="CJ97" s="1141"/>
      <c r="CK97" s="1141"/>
      <c r="CL97" s="1141"/>
      <c r="CM97" s="1141"/>
      <c r="CN97" s="1141"/>
      <c r="CO97" s="1141"/>
      <c r="CP97" s="1141"/>
      <c r="CQ97" s="1141"/>
      <c r="CR97" s="1141"/>
      <c r="CS97" s="1141"/>
      <c r="CT97" s="1141"/>
      <c r="CU97" s="33"/>
      <c r="CV97" s="23"/>
    </row>
    <row r="98" spans="1:100" ht="15.75" customHeight="1">
      <c r="A98" s="22"/>
      <c r="B98" s="1209"/>
      <c r="C98" s="1210"/>
      <c r="D98" s="1210"/>
      <c r="E98" s="1210"/>
      <c r="F98" s="1210"/>
      <c r="G98" s="1210"/>
      <c r="H98" s="1210"/>
      <c r="I98" s="1210"/>
      <c r="J98" s="1210"/>
      <c r="K98" s="1210"/>
      <c r="L98" s="1210"/>
      <c r="M98" s="1210"/>
      <c r="N98" s="1210"/>
      <c r="O98" s="1210"/>
      <c r="P98" s="1210"/>
      <c r="Q98" s="1210"/>
      <c r="R98" s="1210"/>
      <c r="S98" s="1210"/>
      <c r="T98" s="1210"/>
      <c r="U98" s="1210"/>
      <c r="V98" s="1210"/>
      <c r="W98" s="1210"/>
      <c r="X98" s="1210"/>
      <c r="Y98" s="1169"/>
      <c r="Z98" s="1169"/>
      <c r="AA98" s="1169"/>
      <c r="AB98" s="1266"/>
      <c r="AC98" s="1209"/>
      <c r="AD98" s="1210"/>
      <c r="AE98" s="1210"/>
      <c r="AF98" s="1210"/>
      <c r="AG98" s="1210"/>
      <c r="AH98" s="1210"/>
      <c r="AI98" s="1210"/>
      <c r="AJ98" s="1210"/>
      <c r="AK98" s="1210"/>
      <c r="AL98" s="1210"/>
      <c r="AM98" s="1210"/>
      <c r="AN98" s="1210"/>
      <c r="AO98" s="1210"/>
      <c r="AP98" s="1210"/>
      <c r="AQ98" s="1210"/>
      <c r="AR98" s="1210"/>
      <c r="AS98" s="1210"/>
      <c r="AT98" s="1210"/>
      <c r="AU98" s="1210"/>
      <c r="AV98" s="1210"/>
      <c r="AW98" s="1210"/>
      <c r="AX98" s="1210"/>
      <c r="AY98" s="1210"/>
      <c r="AZ98" s="1169"/>
      <c r="BA98" s="1169"/>
      <c r="BB98" s="1169"/>
      <c r="BC98" s="1170"/>
      <c r="BE98" s="1132">
        <f>IF(ISTEXT(VLOOKUP(BF98,Table_Feats,2,0)),VLOOKUP(BF98,Table_Feats,2,0),"")</f>
      </c>
      <c r="BF98" s="1134"/>
      <c r="BG98" s="1135"/>
      <c r="BH98" s="1135"/>
      <c r="BI98" s="1135"/>
      <c r="BJ98" s="1135"/>
      <c r="BK98" s="1135"/>
      <c r="BL98" s="1135"/>
      <c r="BM98" s="1135"/>
      <c r="BN98" s="1135"/>
      <c r="BO98" s="1135"/>
      <c r="BP98" s="1136"/>
      <c r="BQ98" s="1136"/>
      <c r="BR98" s="1136"/>
      <c r="BS98" s="1136"/>
      <c r="BT98" s="1136"/>
      <c r="BU98" s="1136"/>
      <c r="BV98" s="1139">
        <f>IF(ISTEXT(VLOOKUP(BF98,Table_Feats,4,0)),VLOOKUP(BF98,Table_Feats,4,0),"")</f>
      </c>
      <c r="BW98" s="1140"/>
      <c r="BX98" s="1140"/>
      <c r="BY98" s="1140"/>
      <c r="BZ98" s="1140"/>
      <c r="CA98" s="1140"/>
      <c r="CB98" s="1140"/>
      <c r="CC98" s="1140"/>
      <c r="CD98" s="1140"/>
      <c r="CE98" s="1140"/>
      <c r="CF98" s="1140"/>
      <c r="CG98" s="1140"/>
      <c r="CH98" s="1140"/>
      <c r="CI98" s="1140"/>
      <c r="CJ98" s="1140"/>
      <c r="CK98" s="1140"/>
      <c r="CL98" s="1140"/>
      <c r="CM98" s="1140"/>
      <c r="CN98" s="1140"/>
      <c r="CO98" s="1140"/>
      <c r="CP98" s="1140"/>
      <c r="CQ98" s="1140"/>
      <c r="CR98" s="1140"/>
      <c r="CS98" s="1140"/>
      <c r="CT98" s="1140"/>
      <c r="CU98" s="33"/>
      <c r="CV98" s="23"/>
    </row>
    <row r="99" spans="1:100" ht="15.75" customHeight="1">
      <c r="A99" s="22"/>
      <c r="B99" s="1209"/>
      <c r="C99" s="1210"/>
      <c r="D99" s="1210"/>
      <c r="E99" s="1210"/>
      <c r="F99" s="1210"/>
      <c r="G99" s="1210"/>
      <c r="H99" s="1210"/>
      <c r="I99" s="1210"/>
      <c r="J99" s="1210"/>
      <c r="K99" s="1210"/>
      <c r="L99" s="1210"/>
      <c r="M99" s="1210"/>
      <c r="N99" s="1210"/>
      <c r="O99" s="1210"/>
      <c r="P99" s="1210"/>
      <c r="Q99" s="1210"/>
      <c r="R99" s="1210"/>
      <c r="S99" s="1210"/>
      <c r="T99" s="1210"/>
      <c r="U99" s="1210"/>
      <c r="V99" s="1210"/>
      <c r="W99" s="1210"/>
      <c r="X99" s="1210"/>
      <c r="Y99" s="1169"/>
      <c r="Z99" s="1169"/>
      <c r="AA99" s="1169"/>
      <c r="AB99" s="1266"/>
      <c r="AC99" s="1209"/>
      <c r="AD99" s="1210"/>
      <c r="AE99" s="1210"/>
      <c r="AF99" s="1210"/>
      <c r="AG99" s="1210"/>
      <c r="AH99" s="1210"/>
      <c r="AI99" s="1210"/>
      <c r="AJ99" s="1210"/>
      <c r="AK99" s="1210"/>
      <c r="AL99" s="1210"/>
      <c r="AM99" s="1210"/>
      <c r="AN99" s="1210"/>
      <c r="AO99" s="1210"/>
      <c r="AP99" s="1210"/>
      <c r="AQ99" s="1210"/>
      <c r="AR99" s="1210"/>
      <c r="AS99" s="1210"/>
      <c r="AT99" s="1210"/>
      <c r="AU99" s="1210"/>
      <c r="AV99" s="1210"/>
      <c r="AW99" s="1210"/>
      <c r="AX99" s="1210"/>
      <c r="AY99" s="1210"/>
      <c r="AZ99" s="1169"/>
      <c r="BA99" s="1169"/>
      <c r="BB99" s="1169"/>
      <c r="BC99" s="1170"/>
      <c r="BE99" s="1133"/>
      <c r="BF99" s="1137"/>
      <c r="BG99" s="1137"/>
      <c r="BH99" s="1137"/>
      <c r="BI99" s="1137"/>
      <c r="BJ99" s="1137"/>
      <c r="BK99" s="1137"/>
      <c r="BL99" s="1137"/>
      <c r="BM99" s="1137"/>
      <c r="BN99" s="1137"/>
      <c r="BO99" s="1137"/>
      <c r="BP99" s="1138"/>
      <c r="BQ99" s="1138"/>
      <c r="BR99" s="1138"/>
      <c r="BS99" s="1138"/>
      <c r="BT99" s="1138"/>
      <c r="BU99" s="1138"/>
      <c r="BV99" s="1141"/>
      <c r="BW99" s="1141"/>
      <c r="BX99" s="1141"/>
      <c r="BY99" s="1141"/>
      <c r="BZ99" s="1141"/>
      <c r="CA99" s="1141"/>
      <c r="CB99" s="1141"/>
      <c r="CC99" s="1141"/>
      <c r="CD99" s="1141"/>
      <c r="CE99" s="1141"/>
      <c r="CF99" s="1141"/>
      <c r="CG99" s="1141"/>
      <c r="CH99" s="1141"/>
      <c r="CI99" s="1141"/>
      <c r="CJ99" s="1141"/>
      <c r="CK99" s="1141"/>
      <c r="CL99" s="1141"/>
      <c r="CM99" s="1141"/>
      <c r="CN99" s="1141"/>
      <c r="CO99" s="1141"/>
      <c r="CP99" s="1141"/>
      <c r="CQ99" s="1141"/>
      <c r="CR99" s="1141"/>
      <c r="CS99" s="1141"/>
      <c r="CT99" s="1141"/>
      <c r="CU99" s="33"/>
      <c r="CV99" s="23"/>
    </row>
    <row r="100" spans="1:100" ht="15.75" customHeight="1">
      <c r="A100" s="22"/>
      <c r="B100" s="1209"/>
      <c r="C100" s="1210"/>
      <c r="D100" s="1210"/>
      <c r="E100" s="1210"/>
      <c r="F100" s="1210"/>
      <c r="G100" s="1210"/>
      <c r="H100" s="1210"/>
      <c r="I100" s="1210"/>
      <c r="J100" s="1210"/>
      <c r="K100" s="1210"/>
      <c r="L100" s="1210"/>
      <c r="M100" s="1210"/>
      <c r="N100" s="1210"/>
      <c r="O100" s="1210"/>
      <c r="P100" s="1210"/>
      <c r="Q100" s="1210"/>
      <c r="R100" s="1210"/>
      <c r="S100" s="1210"/>
      <c r="T100" s="1210"/>
      <c r="U100" s="1210"/>
      <c r="V100" s="1210"/>
      <c r="W100" s="1210"/>
      <c r="X100" s="1210"/>
      <c r="Y100" s="1169"/>
      <c r="Z100" s="1169"/>
      <c r="AA100" s="1169"/>
      <c r="AB100" s="1266"/>
      <c r="AC100" s="1209" t="s">
        <v>585</v>
      </c>
      <c r="AD100" s="1210"/>
      <c r="AE100" s="1210"/>
      <c r="AF100" s="1210"/>
      <c r="AG100" s="1210"/>
      <c r="AH100" s="1210"/>
      <c r="AI100" s="1210"/>
      <c r="AJ100" s="1210"/>
      <c r="AK100" s="1210"/>
      <c r="AL100" s="1210"/>
      <c r="AM100" s="1210"/>
      <c r="AN100" s="1210"/>
      <c r="AO100" s="1210"/>
      <c r="AP100" s="1210"/>
      <c r="AQ100" s="1210"/>
      <c r="AR100" s="1210"/>
      <c r="AS100" s="1210"/>
      <c r="AT100" s="1210"/>
      <c r="AU100" s="1210"/>
      <c r="AV100" s="1210"/>
      <c r="AW100" s="1210"/>
      <c r="AX100" s="1210"/>
      <c r="AY100" s="1210"/>
      <c r="AZ100" s="1169">
        <v>1</v>
      </c>
      <c r="BA100" s="1169"/>
      <c r="BB100" s="1169"/>
      <c r="BC100" s="1170"/>
      <c r="BE100" s="1132">
        <f>IF(ISTEXT(VLOOKUP(BF100,Table_Feats,2,0)),VLOOKUP(BF100,Table_Feats,2,0),"")</f>
      </c>
      <c r="BF100" s="1134"/>
      <c r="BG100" s="1135"/>
      <c r="BH100" s="1135"/>
      <c r="BI100" s="1135"/>
      <c r="BJ100" s="1135"/>
      <c r="BK100" s="1135"/>
      <c r="BL100" s="1135"/>
      <c r="BM100" s="1135"/>
      <c r="BN100" s="1135"/>
      <c r="BO100" s="1135"/>
      <c r="BP100" s="1136"/>
      <c r="BQ100" s="1136"/>
      <c r="BR100" s="1136"/>
      <c r="BS100" s="1136"/>
      <c r="BT100" s="1136"/>
      <c r="BU100" s="1136"/>
      <c r="BV100" s="1139">
        <f>IF(ISTEXT(VLOOKUP(BF100,Table_Feats,4,0)),VLOOKUP(BF100,Table_Feats,4,0),"")</f>
      </c>
      <c r="BW100" s="1140"/>
      <c r="BX100" s="1140"/>
      <c r="BY100" s="1140"/>
      <c r="BZ100" s="1140"/>
      <c r="CA100" s="1140"/>
      <c r="CB100" s="1140"/>
      <c r="CC100" s="1140"/>
      <c r="CD100" s="1140"/>
      <c r="CE100" s="1140"/>
      <c r="CF100" s="1140"/>
      <c r="CG100" s="1140"/>
      <c r="CH100" s="1140"/>
      <c r="CI100" s="1140"/>
      <c r="CJ100" s="1140"/>
      <c r="CK100" s="1140"/>
      <c r="CL100" s="1140"/>
      <c r="CM100" s="1140"/>
      <c r="CN100" s="1140"/>
      <c r="CO100" s="1140"/>
      <c r="CP100" s="1140"/>
      <c r="CQ100" s="1140"/>
      <c r="CR100" s="1140"/>
      <c r="CS100" s="1140"/>
      <c r="CT100" s="1140"/>
      <c r="CU100" s="33"/>
      <c r="CV100" s="23"/>
    </row>
    <row r="101" spans="1:100" ht="15.75" customHeight="1">
      <c r="A101" s="22"/>
      <c r="B101" s="1209"/>
      <c r="C101" s="1210"/>
      <c r="D101" s="1210"/>
      <c r="E101" s="1210"/>
      <c r="F101" s="1210"/>
      <c r="G101" s="1210"/>
      <c r="H101" s="1210"/>
      <c r="I101" s="1210"/>
      <c r="J101" s="1210"/>
      <c r="K101" s="1210"/>
      <c r="L101" s="1210"/>
      <c r="M101" s="1210"/>
      <c r="N101" s="1210"/>
      <c r="O101" s="1210"/>
      <c r="P101" s="1210"/>
      <c r="Q101" s="1210"/>
      <c r="R101" s="1210"/>
      <c r="S101" s="1210"/>
      <c r="T101" s="1210"/>
      <c r="U101" s="1210"/>
      <c r="V101" s="1210"/>
      <c r="W101" s="1210"/>
      <c r="X101" s="1210"/>
      <c r="Y101" s="1169"/>
      <c r="Z101" s="1169"/>
      <c r="AA101" s="1169"/>
      <c r="AB101" s="1266"/>
      <c r="AC101" s="1209"/>
      <c r="AD101" s="1210"/>
      <c r="AE101" s="1210"/>
      <c r="AF101" s="1210"/>
      <c r="AG101" s="1210"/>
      <c r="AH101" s="1210"/>
      <c r="AI101" s="1210"/>
      <c r="AJ101" s="1210"/>
      <c r="AK101" s="1210"/>
      <c r="AL101" s="1210"/>
      <c r="AM101" s="1210"/>
      <c r="AN101" s="1210"/>
      <c r="AO101" s="1210"/>
      <c r="AP101" s="1210"/>
      <c r="AQ101" s="1210"/>
      <c r="AR101" s="1210"/>
      <c r="AS101" s="1210"/>
      <c r="AT101" s="1210"/>
      <c r="AU101" s="1210"/>
      <c r="AV101" s="1210"/>
      <c r="AW101" s="1210"/>
      <c r="AX101" s="1210"/>
      <c r="AY101" s="1210"/>
      <c r="AZ101" s="1169"/>
      <c r="BA101" s="1169"/>
      <c r="BB101" s="1169"/>
      <c r="BC101" s="1170"/>
      <c r="BE101" s="1133"/>
      <c r="BF101" s="1137"/>
      <c r="BG101" s="1137"/>
      <c r="BH101" s="1137"/>
      <c r="BI101" s="1137"/>
      <c r="BJ101" s="1137"/>
      <c r="BK101" s="1137"/>
      <c r="BL101" s="1137"/>
      <c r="BM101" s="1137"/>
      <c r="BN101" s="1137"/>
      <c r="BO101" s="1137"/>
      <c r="BP101" s="1138"/>
      <c r="BQ101" s="1138"/>
      <c r="BR101" s="1138"/>
      <c r="BS101" s="1138"/>
      <c r="BT101" s="1138"/>
      <c r="BU101" s="1138"/>
      <c r="BV101" s="1141"/>
      <c r="BW101" s="1141"/>
      <c r="BX101" s="1141"/>
      <c r="BY101" s="1141"/>
      <c r="BZ101" s="1141"/>
      <c r="CA101" s="1141"/>
      <c r="CB101" s="1141"/>
      <c r="CC101" s="1141"/>
      <c r="CD101" s="1141"/>
      <c r="CE101" s="1141"/>
      <c r="CF101" s="1141"/>
      <c r="CG101" s="1141"/>
      <c r="CH101" s="1141"/>
      <c r="CI101" s="1141"/>
      <c r="CJ101" s="1141"/>
      <c r="CK101" s="1141"/>
      <c r="CL101" s="1141"/>
      <c r="CM101" s="1141"/>
      <c r="CN101" s="1141"/>
      <c r="CO101" s="1141"/>
      <c r="CP101" s="1141"/>
      <c r="CQ101" s="1141"/>
      <c r="CR101" s="1141"/>
      <c r="CS101" s="1141"/>
      <c r="CT101" s="1141"/>
      <c r="CU101" s="33"/>
      <c r="CV101" s="23"/>
    </row>
    <row r="102" spans="1:100" ht="15.75" customHeight="1">
      <c r="A102" s="22"/>
      <c r="B102" s="1209"/>
      <c r="C102" s="1210"/>
      <c r="D102" s="1210"/>
      <c r="E102" s="1210"/>
      <c r="F102" s="1210"/>
      <c r="G102" s="1210"/>
      <c r="H102" s="1210"/>
      <c r="I102" s="1210"/>
      <c r="J102" s="1210"/>
      <c r="K102" s="1210"/>
      <c r="L102" s="1210"/>
      <c r="M102" s="1210"/>
      <c r="N102" s="1210"/>
      <c r="O102" s="1210"/>
      <c r="P102" s="1210"/>
      <c r="Q102" s="1210"/>
      <c r="R102" s="1210"/>
      <c r="S102" s="1210"/>
      <c r="T102" s="1210"/>
      <c r="U102" s="1210"/>
      <c r="V102" s="1210"/>
      <c r="W102" s="1210"/>
      <c r="X102" s="1210"/>
      <c r="Y102" s="1169"/>
      <c r="Z102" s="1169"/>
      <c r="AA102" s="1169"/>
      <c r="AB102" s="1266"/>
      <c r="AC102" s="1209"/>
      <c r="AD102" s="1210"/>
      <c r="AE102" s="1210"/>
      <c r="AF102" s="1210"/>
      <c r="AG102" s="1210"/>
      <c r="AH102" s="1210"/>
      <c r="AI102" s="1210"/>
      <c r="AJ102" s="1210"/>
      <c r="AK102" s="1210"/>
      <c r="AL102" s="1210"/>
      <c r="AM102" s="1210"/>
      <c r="AN102" s="1210"/>
      <c r="AO102" s="1210"/>
      <c r="AP102" s="1210"/>
      <c r="AQ102" s="1210"/>
      <c r="AR102" s="1210"/>
      <c r="AS102" s="1210"/>
      <c r="AT102" s="1210"/>
      <c r="AU102" s="1210"/>
      <c r="AV102" s="1210"/>
      <c r="AW102" s="1210"/>
      <c r="AX102" s="1210"/>
      <c r="AY102" s="1210"/>
      <c r="AZ102" s="1169"/>
      <c r="BA102" s="1169"/>
      <c r="BB102" s="1169"/>
      <c r="BC102" s="1170"/>
      <c r="BE102" s="1132">
        <f>IF(ISTEXT(VLOOKUP(BF102,Table_Feats,2,0)),VLOOKUP(BF102,Table_Feats,2,0),"")</f>
      </c>
      <c r="BF102" s="1134"/>
      <c r="BG102" s="1135"/>
      <c r="BH102" s="1135"/>
      <c r="BI102" s="1135"/>
      <c r="BJ102" s="1135"/>
      <c r="BK102" s="1135"/>
      <c r="BL102" s="1135"/>
      <c r="BM102" s="1135"/>
      <c r="BN102" s="1135"/>
      <c r="BO102" s="1135"/>
      <c r="BP102" s="1136"/>
      <c r="BQ102" s="1136"/>
      <c r="BR102" s="1136"/>
      <c r="BS102" s="1136"/>
      <c r="BT102" s="1136"/>
      <c r="BU102" s="1136"/>
      <c r="BV102" s="1139">
        <f>IF(ISTEXT(VLOOKUP(BF102,Table_Feats,4,0)),VLOOKUP(BF102,Table_Feats,4,0),"")</f>
      </c>
      <c r="BW102" s="1140"/>
      <c r="BX102" s="1140"/>
      <c r="BY102" s="1140"/>
      <c r="BZ102" s="1140"/>
      <c r="CA102" s="1140"/>
      <c r="CB102" s="1140"/>
      <c r="CC102" s="1140"/>
      <c r="CD102" s="1140"/>
      <c r="CE102" s="1140"/>
      <c r="CF102" s="1140"/>
      <c r="CG102" s="1140"/>
      <c r="CH102" s="1140"/>
      <c r="CI102" s="1140"/>
      <c r="CJ102" s="1140"/>
      <c r="CK102" s="1140"/>
      <c r="CL102" s="1140"/>
      <c r="CM102" s="1140"/>
      <c r="CN102" s="1140"/>
      <c r="CO102" s="1140"/>
      <c r="CP102" s="1140"/>
      <c r="CQ102" s="1140"/>
      <c r="CR102" s="1140"/>
      <c r="CS102" s="1140"/>
      <c r="CT102" s="1140"/>
      <c r="CU102" s="33"/>
      <c r="CV102" s="23"/>
    </row>
    <row r="103" spans="1:100" ht="15.75" customHeight="1">
      <c r="A103" s="22"/>
      <c r="B103" s="1209"/>
      <c r="C103" s="1210"/>
      <c r="D103" s="1210"/>
      <c r="E103" s="1210"/>
      <c r="F103" s="1210"/>
      <c r="G103" s="1210"/>
      <c r="H103" s="1210"/>
      <c r="I103" s="1210"/>
      <c r="J103" s="1210"/>
      <c r="K103" s="1210"/>
      <c r="L103" s="1210"/>
      <c r="M103" s="1210"/>
      <c r="N103" s="1210"/>
      <c r="O103" s="1210"/>
      <c r="P103" s="1210"/>
      <c r="Q103" s="1210"/>
      <c r="R103" s="1210"/>
      <c r="S103" s="1210"/>
      <c r="T103" s="1210"/>
      <c r="U103" s="1210"/>
      <c r="V103" s="1210"/>
      <c r="W103" s="1210"/>
      <c r="X103" s="1210"/>
      <c r="Y103" s="1169"/>
      <c r="Z103" s="1169"/>
      <c r="AA103" s="1169"/>
      <c r="AB103" s="1266"/>
      <c r="AC103" s="1209"/>
      <c r="AD103" s="1210"/>
      <c r="AE103" s="1210"/>
      <c r="AF103" s="1210"/>
      <c r="AG103" s="1210"/>
      <c r="AH103" s="1210"/>
      <c r="AI103" s="1210"/>
      <c r="AJ103" s="1210"/>
      <c r="AK103" s="1210"/>
      <c r="AL103" s="1210"/>
      <c r="AM103" s="1210"/>
      <c r="AN103" s="1210"/>
      <c r="AO103" s="1210"/>
      <c r="AP103" s="1210"/>
      <c r="AQ103" s="1210"/>
      <c r="AR103" s="1210"/>
      <c r="AS103" s="1210"/>
      <c r="AT103" s="1210"/>
      <c r="AU103" s="1210"/>
      <c r="AV103" s="1210"/>
      <c r="AW103" s="1210"/>
      <c r="AX103" s="1210"/>
      <c r="AY103" s="1210"/>
      <c r="AZ103" s="1169"/>
      <c r="BA103" s="1169"/>
      <c r="BB103" s="1169"/>
      <c r="BC103" s="1170"/>
      <c r="BE103" s="1133"/>
      <c r="BF103" s="1137"/>
      <c r="BG103" s="1137"/>
      <c r="BH103" s="1137"/>
      <c r="BI103" s="1137"/>
      <c r="BJ103" s="1137"/>
      <c r="BK103" s="1137"/>
      <c r="BL103" s="1137"/>
      <c r="BM103" s="1137"/>
      <c r="BN103" s="1137"/>
      <c r="BO103" s="1137"/>
      <c r="BP103" s="1138"/>
      <c r="BQ103" s="1138"/>
      <c r="BR103" s="1138"/>
      <c r="BS103" s="1138"/>
      <c r="BT103" s="1138"/>
      <c r="BU103" s="1138"/>
      <c r="BV103" s="1141"/>
      <c r="BW103" s="1141"/>
      <c r="BX103" s="1141"/>
      <c r="BY103" s="1141"/>
      <c r="BZ103" s="1141"/>
      <c r="CA103" s="1141"/>
      <c r="CB103" s="1141"/>
      <c r="CC103" s="1141"/>
      <c r="CD103" s="1141"/>
      <c r="CE103" s="1141"/>
      <c r="CF103" s="1141"/>
      <c r="CG103" s="1141"/>
      <c r="CH103" s="1141"/>
      <c r="CI103" s="1141"/>
      <c r="CJ103" s="1141"/>
      <c r="CK103" s="1141"/>
      <c r="CL103" s="1141"/>
      <c r="CM103" s="1141"/>
      <c r="CN103" s="1141"/>
      <c r="CO103" s="1141"/>
      <c r="CP103" s="1141"/>
      <c r="CQ103" s="1141"/>
      <c r="CR103" s="1141"/>
      <c r="CS103" s="1141"/>
      <c r="CT103" s="1141"/>
      <c r="CU103" s="33"/>
      <c r="CV103" s="23"/>
    </row>
    <row r="104" spans="1:100" ht="15.75" customHeight="1">
      <c r="A104" s="22"/>
      <c r="B104" s="1209" t="s">
        <v>586</v>
      </c>
      <c r="C104" s="1210"/>
      <c r="D104" s="1210"/>
      <c r="E104" s="1210"/>
      <c r="F104" s="1210"/>
      <c r="G104" s="1210"/>
      <c r="H104" s="1210"/>
      <c r="I104" s="1210"/>
      <c r="J104" s="1210"/>
      <c r="K104" s="1210"/>
      <c r="L104" s="1210"/>
      <c r="M104" s="1210"/>
      <c r="N104" s="1210"/>
      <c r="O104" s="1210"/>
      <c r="P104" s="1210"/>
      <c r="Q104" s="1210"/>
      <c r="R104" s="1210"/>
      <c r="S104" s="1210"/>
      <c r="T104" s="1210"/>
      <c r="U104" s="1210"/>
      <c r="V104" s="1210"/>
      <c r="W104" s="1210"/>
      <c r="X104" s="1210"/>
      <c r="Y104" s="1169">
        <v>0.5</v>
      </c>
      <c r="Z104" s="1169"/>
      <c r="AA104" s="1169"/>
      <c r="AB104" s="1266"/>
      <c r="AC104" s="1209"/>
      <c r="AD104" s="1210"/>
      <c r="AE104" s="1210"/>
      <c r="AF104" s="1210"/>
      <c r="AG104" s="1210"/>
      <c r="AH104" s="1210"/>
      <c r="AI104" s="1210"/>
      <c r="AJ104" s="1210"/>
      <c r="AK104" s="1210"/>
      <c r="AL104" s="1210"/>
      <c r="AM104" s="1210"/>
      <c r="AN104" s="1210"/>
      <c r="AO104" s="1210"/>
      <c r="AP104" s="1210"/>
      <c r="AQ104" s="1210"/>
      <c r="AR104" s="1210"/>
      <c r="AS104" s="1210"/>
      <c r="AT104" s="1210"/>
      <c r="AU104" s="1210"/>
      <c r="AV104" s="1210"/>
      <c r="AW104" s="1210"/>
      <c r="AX104" s="1210"/>
      <c r="AY104" s="1210"/>
      <c r="AZ104" s="1169"/>
      <c r="BA104" s="1169"/>
      <c r="BB104" s="1169"/>
      <c r="BC104" s="1170"/>
      <c r="BE104" s="1132">
        <f>IF(ISTEXT(VLOOKUP(BF104,Table_Feats,2,0)),VLOOKUP(BF104,Table_Feats,2,0),"")</f>
      </c>
      <c r="BF104" s="1134"/>
      <c r="BG104" s="1135"/>
      <c r="BH104" s="1135"/>
      <c r="BI104" s="1135"/>
      <c r="BJ104" s="1135"/>
      <c r="BK104" s="1135"/>
      <c r="BL104" s="1135"/>
      <c r="BM104" s="1135"/>
      <c r="BN104" s="1135"/>
      <c r="BO104" s="1135"/>
      <c r="BP104" s="1136"/>
      <c r="BQ104" s="1136"/>
      <c r="BR104" s="1136"/>
      <c r="BS104" s="1136"/>
      <c r="BT104" s="1136"/>
      <c r="BU104" s="1136"/>
      <c r="BV104" s="1139">
        <f>IF(ISTEXT(VLOOKUP(BF104,Table_Feats,4,0)),VLOOKUP(BF104,Table_Feats,4,0),"")</f>
      </c>
      <c r="BW104" s="1140"/>
      <c r="BX104" s="1140"/>
      <c r="BY104" s="1140"/>
      <c r="BZ104" s="1140"/>
      <c r="CA104" s="1140"/>
      <c r="CB104" s="1140"/>
      <c r="CC104" s="1140"/>
      <c r="CD104" s="1140"/>
      <c r="CE104" s="1140"/>
      <c r="CF104" s="1140"/>
      <c r="CG104" s="1140"/>
      <c r="CH104" s="1140"/>
      <c r="CI104" s="1140"/>
      <c r="CJ104" s="1140"/>
      <c r="CK104" s="1140"/>
      <c r="CL104" s="1140"/>
      <c r="CM104" s="1140"/>
      <c r="CN104" s="1140"/>
      <c r="CO104" s="1140"/>
      <c r="CP104" s="1140"/>
      <c r="CQ104" s="1140"/>
      <c r="CR104" s="1140"/>
      <c r="CS104" s="1140"/>
      <c r="CT104" s="1140"/>
      <c r="CU104" s="33"/>
      <c r="CV104" s="23"/>
    </row>
    <row r="105" spans="1:100" ht="15.75" customHeight="1">
      <c r="A105" s="22"/>
      <c r="B105" s="1209"/>
      <c r="C105" s="1210"/>
      <c r="D105" s="1210"/>
      <c r="E105" s="1210"/>
      <c r="F105" s="1210"/>
      <c r="G105" s="1210"/>
      <c r="H105" s="1210"/>
      <c r="I105" s="1210"/>
      <c r="J105" s="1210"/>
      <c r="K105" s="1210"/>
      <c r="L105" s="1210"/>
      <c r="M105" s="1210"/>
      <c r="N105" s="1210"/>
      <c r="O105" s="1210"/>
      <c r="P105" s="1210"/>
      <c r="Q105" s="1210"/>
      <c r="R105" s="1210"/>
      <c r="S105" s="1210"/>
      <c r="T105" s="1210"/>
      <c r="U105" s="1210"/>
      <c r="V105" s="1210"/>
      <c r="W105" s="1210"/>
      <c r="X105" s="1210"/>
      <c r="Y105" s="1169"/>
      <c r="Z105" s="1169"/>
      <c r="AA105" s="1169"/>
      <c r="AB105" s="1266"/>
      <c r="AC105" s="1209"/>
      <c r="AD105" s="1210"/>
      <c r="AE105" s="1210"/>
      <c r="AF105" s="1210"/>
      <c r="AG105" s="1210"/>
      <c r="AH105" s="1210"/>
      <c r="AI105" s="1210"/>
      <c r="AJ105" s="1210"/>
      <c r="AK105" s="1210"/>
      <c r="AL105" s="1210"/>
      <c r="AM105" s="1210"/>
      <c r="AN105" s="1210"/>
      <c r="AO105" s="1210"/>
      <c r="AP105" s="1210"/>
      <c r="AQ105" s="1210"/>
      <c r="AR105" s="1210"/>
      <c r="AS105" s="1210"/>
      <c r="AT105" s="1210"/>
      <c r="AU105" s="1210"/>
      <c r="AV105" s="1210"/>
      <c r="AW105" s="1210"/>
      <c r="AX105" s="1210"/>
      <c r="AY105" s="1210"/>
      <c r="AZ105" s="1169"/>
      <c r="BA105" s="1169"/>
      <c r="BB105" s="1169"/>
      <c r="BC105" s="1170"/>
      <c r="BE105" s="1133"/>
      <c r="BF105" s="1137"/>
      <c r="BG105" s="1137"/>
      <c r="BH105" s="1137"/>
      <c r="BI105" s="1137"/>
      <c r="BJ105" s="1137"/>
      <c r="BK105" s="1137"/>
      <c r="BL105" s="1137"/>
      <c r="BM105" s="1137"/>
      <c r="BN105" s="1137"/>
      <c r="BO105" s="1137"/>
      <c r="BP105" s="1138"/>
      <c r="BQ105" s="1138"/>
      <c r="BR105" s="1138"/>
      <c r="BS105" s="1138"/>
      <c r="BT105" s="1138"/>
      <c r="BU105" s="1138"/>
      <c r="BV105" s="1141"/>
      <c r="BW105" s="1141"/>
      <c r="BX105" s="1141"/>
      <c r="BY105" s="1141"/>
      <c r="BZ105" s="1141"/>
      <c r="CA105" s="1141"/>
      <c r="CB105" s="1141"/>
      <c r="CC105" s="1141"/>
      <c r="CD105" s="1141"/>
      <c r="CE105" s="1141"/>
      <c r="CF105" s="1141"/>
      <c r="CG105" s="1141"/>
      <c r="CH105" s="1141"/>
      <c r="CI105" s="1141"/>
      <c r="CJ105" s="1141"/>
      <c r="CK105" s="1141"/>
      <c r="CL105" s="1141"/>
      <c r="CM105" s="1141"/>
      <c r="CN105" s="1141"/>
      <c r="CO105" s="1141"/>
      <c r="CP105" s="1141"/>
      <c r="CQ105" s="1141"/>
      <c r="CR105" s="1141"/>
      <c r="CS105" s="1141"/>
      <c r="CT105" s="1141"/>
      <c r="CU105" s="33"/>
      <c r="CV105" s="23"/>
    </row>
    <row r="106" spans="1:100" ht="15.75" customHeight="1">
      <c r="A106" s="22"/>
      <c r="B106" s="1209"/>
      <c r="C106" s="1210"/>
      <c r="D106" s="1210"/>
      <c r="E106" s="1210"/>
      <c r="F106" s="1210"/>
      <c r="G106" s="1210"/>
      <c r="H106" s="1210"/>
      <c r="I106" s="1210"/>
      <c r="J106" s="1210"/>
      <c r="K106" s="1210"/>
      <c r="L106" s="1210"/>
      <c r="M106" s="1210"/>
      <c r="N106" s="1210"/>
      <c r="O106" s="1210"/>
      <c r="P106" s="1210"/>
      <c r="Q106" s="1210"/>
      <c r="R106" s="1210"/>
      <c r="S106" s="1210"/>
      <c r="T106" s="1210"/>
      <c r="U106" s="1210"/>
      <c r="V106" s="1210"/>
      <c r="W106" s="1210"/>
      <c r="X106" s="1210"/>
      <c r="Y106" s="1169"/>
      <c r="Z106" s="1169"/>
      <c r="AA106" s="1169"/>
      <c r="AB106" s="1266"/>
      <c r="AC106" s="1209"/>
      <c r="AD106" s="1210"/>
      <c r="AE106" s="1210"/>
      <c r="AF106" s="1210"/>
      <c r="AG106" s="1210"/>
      <c r="AH106" s="1210"/>
      <c r="AI106" s="1210"/>
      <c r="AJ106" s="1210"/>
      <c r="AK106" s="1210"/>
      <c r="AL106" s="1210"/>
      <c r="AM106" s="1210"/>
      <c r="AN106" s="1210"/>
      <c r="AO106" s="1210"/>
      <c r="AP106" s="1210"/>
      <c r="AQ106" s="1210"/>
      <c r="AR106" s="1210"/>
      <c r="AS106" s="1210"/>
      <c r="AT106" s="1210"/>
      <c r="AU106" s="1210"/>
      <c r="AV106" s="1210"/>
      <c r="AW106" s="1210"/>
      <c r="AX106" s="1210"/>
      <c r="AY106" s="1210"/>
      <c r="AZ106" s="1169"/>
      <c r="BA106" s="1169"/>
      <c r="BB106" s="1169"/>
      <c r="BC106" s="1170"/>
      <c r="BE106" s="1132">
        <f>IF(ISTEXT(VLOOKUP(BF106,Table_Feats,2,0)),VLOOKUP(BF106,Table_Feats,2,0),"")</f>
      </c>
      <c r="BF106" s="1134"/>
      <c r="BG106" s="1135"/>
      <c r="BH106" s="1135"/>
      <c r="BI106" s="1135"/>
      <c r="BJ106" s="1135"/>
      <c r="BK106" s="1135"/>
      <c r="BL106" s="1135"/>
      <c r="BM106" s="1135"/>
      <c r="BN106" s="1135"/>
      <c r="BO106" s="1135"/>
      <c r="BP106" s="1136"/>
      <c r="BQ106" s="1136"/>
      <c r="BR106" s="1136"/>
      <c r="BS106" s="1136"/>
      <c r="BT106" s="1136"/>
      <c r="BU106" s="1136"/>
      <c r="BV106" s="1139">
        <f>IF(ISTEXT(VLOOKUP(BF106,Table_Feats,4,0)),VLOOKUP(BF106,Table_Feats,4,0),"")</f>
      </c>
      <c r="BW106" s="1140"/>
      <c r="BX106" s="1140"/>
      <c r="BY106" s="1140"/>
      <c r="BZ106" s="1140"/>
      <c r="CA106" s="1140"/>
      <c r="CB106" s="1140"/>
      <c r="CC106" s="1140"/>
      <c r="CD106" s="1140"/>
      <c r="CE106" s="1140"/>
      <c r="CF106" s="1140"/>
      <c r="CG106" s="1140"/>
      <c r="CH106" s="1140"/>
      <c r="CI106" s="1140"/>
      <c r="CJ106" s="1140"/>
      <c r="CK106" s="1140"/>
      <c r="CL106" s="1140"/>
      <c r="CM106" s="1140"/>
      <c r="CN106" s="1140"/>
      <c r="CO106" s="1140"/>
      <c r="CP106" s="1140"/>
      <c r="CQ106" s="1140"/>
      <c r="CR106" s="1140"/>
      <c r="CS106" s="1140"/>
      <c r="CT106" s="1140"/>
      <c r="CU106" s="33"/>
      <c r="CV106" s="23"/>
    </row>
    <row r="107" spans="1:100" ht="15.75" customHeight="1">
      <c r="A107" s="22"/>
      <c r="B107" s="1209"/>
      <c r="C107" s="1210"/>
      <c r="D107" s="1210"/>
      <c r="E107" s="1210"/>
      <c r="F107" s="1210"/>
      <c r="G107" s="1210"/>
      <c r="H107" s="1210"/>
      <c r="I107" s="1210"/>
      <c r="J107" s="1210"/>
      <c r="K107" s="1210"/>
      <c r="L107" s="1210"/>
      <c r="M107" s="1210"/>
      <c r="N107" s="1210"/>
      <c r="O107" s="1210"/>
      <c r="P107" s="1210"/>
      <c r="Q107" s="1210"/>
      <c r="R107" s="1210"/>
      <c r="S107" s="1210"/>
      <c r="T107" s="1210"/>
      <c r="U107" s="1210"/>
      <c r="V107" s="1210"/>
      <c r="W107" s="1210"/>
      <c r="X107" s="1210"/>
      <c r="Y107" s="1169"/>
      <c r="Z107" s="1169"/>
      <c r="AA107" s="1169"/>
      <c r="AB107" s="1266"/>
      <c r="AC107" s="1209"/>
      <c r="AD107" s="1210"/>
      <c r="AE107" s="1210"/>
      <c r="AF107" s="1210"/>
      <c r="AG107" s="1210"/>
      <c r="AH107" s="1210"/>
      <c r="AI107" s="1210"/>
      <c r="AJ107" s="1210"/>
      <c r="AK107" s="1210"/>
      <c r="AL107" s="1210"/>
      <c r="AM107" s="1210"/>
      <c r="AN107" s="1210"/>
      <c r="AO107" s="1210"/>
      <c r="AP107" s="1210"/>
      <c r="AQ107" s="1210"/>
      <c r="AR107" s="1210"/>
      <c r="AS107" s="1210"/>
      <c r="AT107" s="1210"/>
      <c r="AU107" s="1210"/>
      <c r="AV107" s="1210"/>
      <c r="AW107" s="1210"/>
      <c r="AX107" s="1210"/>
      <c r="AY107" s="1210"/>
      <c r="AZ107" s="1169"/>
      <c r="BA107" s="1169"/>
      <c r="BB107" s="1169"/>
      <c r="BC107" s="1170"/>
      <c r="BE107" s="1133"/>
      <c r="BF107" s="1137"/>
      <c r="BG107" s="1137"/>
      <c r="BH107" s="1137"/>
      <c r="BI107" s="1137"/>
      <c r="BJ107" s="1137"/>
      <c r="BK107" s="1137"/>
      <c r="BL107" s="1137"/>
      <c r="BM107" s="1137"/>
      <c r="BN107" s="1137"/>
      <c r="BO107" s="1137"/>
      <c r="BP107" s="1138"/>
      <c r="BQ107" s="1138"/>
      <c r="BR107" s="1138"/>
      <c r="BS107" s="1138"/>
      <c r="BT107" s="1138"/>
      <c r="BU107" s="1138"/>
      <c r="BV107" s="1141"/>
      <c r="BW107" s="1141"/>
      <c r="BX107" s="1141"/>
      <c r="BY107" s="1141"/>
      <c r="BZ107" s="1141"/>
      <c r="CA107" s="1141"/>
      <c r="CB107" s="1141"/>
      <c r="CC107" s="1141"/>
      <c r="CD107" s="1141"/>
      <c r="CE107" s="1141"/>
      <c r="CF107" s="1141"/>
      <c r="CG107" s="1141"/>
      <c r="CH107" s="1141"/>
      <c r="CI107" s="1141"/>
      <c r="CJ107" s="1141"/>
      <c r="CK107" s="1141"/>
      <c r="CL107" s="1141"/>
      <c r="CM107" s="1141"/>
      <c r="CN107" s="1141"/>
      <c r="CO107" s="1141"/>
      <c r="CP107" s="1141"/>
      <c r="CQ107" s="1141"/>
      <c r="CR107" s="1141"/>
      <c r="CS107" s="1141"/>
      <c r="CT107" s="1141"/>
      <c r="CU107" s="33"/>
      <c r="CV107" s="23"/>
    </row>
    <row r="108" spans="1:100" ht="15.75" customHeight="1">
      <c r="A108" s="22"/>
      <c r="B108" s="1209"/>
      <c r="C108" s="1210"/>
      <c r="D108" s="1210"/>
      <c r="E108" s="1210"/>
      <c r="F108" s="1210"/>
      <c r="G108" s="1210"/>
      <c r="H108" s="1210"/>
      <c r="I108" s="1210"/>
      <c r="J108" s="1210"/>
      <c r="K108" s="1210"/>
      <c r="L108" s="1210"/>
      <c r="M108" s="1210"/>
      <c r="N108" s="1210"/>
      <c r="O108" s="1210"/>
      <c r="P108" s="1210"/>
      <c r="Q108" s="1210"/>
      <c r="R108" s="1210"/>
      <c r="S108" s="1210"/>
      <c r="T108" s="1210"/>
      <c r="U108" s="1210"/>
      <c r="V108" s="1210"/>
      <c r="W108" s="1210"/>
      <c r="X108" s="1210"/>
      <c r="Y108" s="1169"/>
      <c r="Z108" s="1169"/>
      <c r="AA108" s="1169"/>
      <c r="AB108" s="1266"/>
      <c r="AC108" s="1209"/>
      <c r="AD108" s="1210"/>
      <c r="AE108" s="1210"/>
      <c r="AF108" s="1210"/>
      <c r="AG108" s="1210"/>
      <c r="AH108" s="1210"/>
      <c r="AI108" s="1210"/>
      <c r="AJ108" s="1210"/>
      <c r="AK108" s="1210"/>
      <c r="AL108" s="1210"/>
      <c r="AM108" s="1210"/>
      <c r="AN108" s="1210"/>
      <c r="AO108" s="1210"/>
      <c r="AP108" s="1210"/>
      <c r="AQ108" s="1210"/>
      <c r="AR108" s="1210"/>
      <c r="AS108" s="1210"/>
      <c r="AT108" s="1210"/>
      <c r="AU108" s="1210"/>
      <c r="AV108" s="1210"/>
      <c r="AW108" s="1210"/>
      <c r="AX108" s="1210"/>
      <c r="AY108" s="1210"/>
      <c r="AZ108" s="1169"/>
      <c r="BA108" s="1169"/>
      <c r="BB108" s="1169"/>
      <c r="BC108" s="1170"/>
      <c r="BE108" s="1132">
        <f>IF(ISTEXT(VLOOKUP(BF108,Table_Feats,2,0)),VLOOKUP(BF108,Table_Feats,2,0),"")</f>
      </c>
      <c r="BF108" s="1134"/>
      <c r="BG108" s="1135"/>
      <c r="BH108" s="1135"/>
      <c r="BI108" s="1135"/>
      <c r="BJ108" s="1135"/>
      <c r="BK108" s="1135"/>
      <c r="BL108" s="1135"/>
      <c r="BM108" s="1135"/>
      <c r="BN108" s="1135"/>
      <c r="BO108" s="1135"/>
      <c r="BP108" s="1136"/>
      <c r="BQ108" s="1136"/>
      <c r="BR108" s="1136"/>
      <c r="BS108" s="1136"/>
      <c r="BT108" s="1136"/>
      <c r="BU108" s="1136"/>
      <c r="BV108" s="1139">
        <f>IF(ISTEXT(VLOOKUP(BF108,Table_Feats,4,0)),VLOOKUP(BF108,Table_Feats,4,0),"")</f>
      </c>
      <c r="BW108" s="1140"/>
      <c r="BX108" s="1140"/>
      <c r="BY108" s="1140"/>
      <c r="BZ108" s="1140"/>
      <c r="CA108" s="1140"/>
      <c r="CB108" s="1140"/>
      <c r="CC108" s="1140"/>
      <c r="CD108" s="1140"/>
      <c r="CE108" s="1140"/>
      <c r="CF108" s="1140"/>
      <c r="CG108" s="1140"/>
      <c r="CH108" s="1140"/>
      <c r="CI108" s="1140"/>
      <c r="CJ108" s="1140"/>
      <c r="CK108" s="1140"/>
      <c r="CL108" s="1140"/>
      <c r="CM108" s="1140"/>
      <c r="CN108" s="1140"/>
      <c r="CO108" s="1140"/>
      <c r="CP108" s="1140"/>
      <c r="CQ108" s="1140"/>
      <c r="CR108" s="1140"/>
      <c r="CS108" s="1140"/>
      <c r="CT108" s="1140"/>
      <c r="CU108" s="33"/>
      <c r="CV108" s="23"/>
    </row>
    <row r="109" spans="1:100" ht="15.75" customHeight="1">
      <c r="A109" s="22"/>
      <c r="B109" s="1209"/>
      <c r="C109" s="1210"/>
      <c r="D109" s="1210"/>
      <c r="E109" s="1210"/>
      <c r="F109" s="1210"/>
      <c r="G109" s="1210"/>
      <c r="H109" s="1210"/>
      <c r="I109" s="1210"/>
      <c r="J109" s="1210"/>
      <c r="K109" s="1210"/>
      <c r="L109" s="1210"/>
      <c r="M109" s="1210"/>
      <c r="N109" s="1210"/>
      <c r="O109" s="1210"/>
      <c r="P109" s="1210"/>
      <c r="Q109" s="1210"/>
      <c r="R109" s="1210"/>
      <c r="S109" s="1210"/>
      <c r="T109" s="1210"/>
      <c r="U109" s="1210"/>
      <c r="V109" s="1210"/>
      <c r="W109" s="1210"/>
      <c r="X109" s="1210"/>
      <c r="Y109" s="1169"/>
      <c r="Z109" s="1169"/>
      <c r="AA109" s="1169"/>
      <c r="AB109" s="1266"/>
      <c r="AC109" s="1209"/>
      <c r="AD109" s="1210"/>
      <c r="AE109" s="1210"/>
      <c r="AF109" s="1210"/>
      <c r="AG109" s="1210"/>
      <c r="AH109" s="1210"/>
      <c r="AI109" s="1210"/>
      <c r="AJ109" s="1210"/>
      <c r="AK109" s="1210"/>
      <c r="AL109" s="1210"/>
      <c r="AM109" s="1210"/>
      <c r="AN109" s="1210"/>
      <c r="AO109" s="1210"/>
      <c r="AP109" s="1210"/>
      <c r="AQ109" s="1210"/>
      <c r="AR109" s="1210"/>
      <c r="AS109" s="1210"/>
      <c r="AT109" s="1210"/>
      <c r="AU109" s="1210"/>
      <c r="AV109" s="1210"/>
      <c r="AW109" s="1210"/>
      <c r="AX109" s="1210"/>
      <c r="AY109" s="1210"/>
      <c r="AZ109" s="1169"/>
      <c r="BA109" s="1169"/>
      <c r="BB109" s="1169"/>
      <c r="BC109" s="1170"/>
      <c r="BE109" s="1133"/>
      <c r="BF109" s="1137"/>
      <c r="BG109" s="1137"/>
      <c r="BH109" s="1137"/>
      <c r="BI109" s="1137"/>
      <c r="BJ109" s="1137"/>
      <c r="BK109" s="1137"/>
      <c r="BL109" s="1137"/>
      <c r="BM109" s="1137"/>
      <c r="BN109" s="1137"/>
      <c r="BO109" s="1137"/>
      <c r="BP109" s="1138"/>
      <c r="BQ109" s="1138"/>
      <c r="BR109" s="1138"/>
      <c r="BS109" s="1138"/>
      <c r="BT109" s="1138"/>
      <c r="BU109" s="1138"/>
      <c r="BV109" s="1141"/>
      <c r="BW109" s="1141"/>
      <c r="BX109" s="1141"/>
      <c r="BY109" s="1141"/>
      <c r="BZ109" s="1141"/>
      <c r="CA109" s="1141"/>
      <c r="CB109" s="1141"/>
      <c r="CC109" s="1141"/>
      <c r="CD109" s="1141"/>
      <c r="CE109" s="1141"/>
      <c r="CF109" s="1141"/>
      <c r="CG109" s="1141"/>
      <c r="CH109" s="1141"/>
      <c r="CI109" s="1141"/>
      <c r="CJ109" s="1141"/>
      <c r="CK109" s="1141"/>
      <c r="CL109" s="1141"/>
      <c r="CM109" s="1141"/>
      <c r="CN109" s="1141"/>
      <c r="CO109" s="1141"/>
      <c r="CP109" s="1141"/>
      <c r="CQ109" s="1141"/>
      <c r="CR109" s="1141"/>
      <c r="CS109" s="1141"/>
      <c r="CT109" s="1141"/>
      <c r="CU109" s="33"/>
      <c r="CV109" s="23"/>
    </row>
    <row r="110" spans="1:100" ht="15.75" customHeight="1">
      <c r="A110" s="22"/>
      <c r="B110" s="1209"/>
      <c r="C110" s="1210"/>
      <c r="D110" s="1210"/>
      <c r="E110" s="1210"/>
      <c r="F110" s="1210"/>
      <c r="G110" s="1210"/>
      <c r="H110" s="1210"/>
      <c r="I110" s="1210"/>
      <c r="J110" s="1210"/>
      <c r="K110" s="1210"/>
      <c r="L110" s="1210"/>
      <c r="M110" s="1210"/>
      <c r="N110" s="1210"/>
      <c r="O110" s="1210"/>
      <c r="P110" s="1210"/>
      <c r="Q110" s="1210"/>
      <c r="R110" s="1210"/>
      <c r="S110" s="1210"/>
      <c r="T110" s="1210"/>
      <c r="U110" s="1210"/>
      <c r="V110" s="1210"/>
      <c r="W110" s="1210"/>
      <c r="X110" s="1210"/>
      <c r="Y110" s="1169"/>
      <c r="Z110" s="1169"/>
      <c r="AA110" s="1169"/>
      <c r="AB110" s="1266"/>
      <c r="AC110" s="1209"/>
      <c r="AD110" s="1210"/>
      <c r="AE110" s="1210"/>
      <c r="AF110" s="1210"/>
      <c r="AG110" s="1210"/>
      <c r="AH110" s="1210"/>
      <c r="AI110" s="1210"/>
      <c r="AJ110" s="1210"/>
      <c r="AK110" s="1210"/>
      <c r="AL110" s="1210"/>
      <c r="AM110" s="1210"/>
      <c r="AN110" s="1210"/>
      <c r="AO110" s="1210"/>
      <c r="AP110" s="1210"/>
      <c r="AQ110" s="1210"/>
      <c r="AR110" s="1210"/>
      <c r="AS110" s="1210"/>
      <c r="AT110" s="1210"/>
      <c r="AU110" s="1210"/>
      <c r="AV110" s="1210"/>
      <c r="AW110" s="1210"/>
      <c r="AX110" s="1210"/>
      <c r="AY110" s="1210"/>
      <c r="AZ110" s="1169"/>
      <c r="BA110" s="1169"/>
      <c r="BB110" s="1169"/>
      <c r="BC110" s="1170"/>
      <c r="BE110" s="1132">
        <f>IF(ISTEXT(VLOOKUP(BF110,Table_Feats,2,0)),VLOOKUP(BF110,Table_Feats,2,0),"")</f>
      </c>
      <c r="BF110" s="1134"/>
      <c r="BG110" s="1135"/>
      <c r="BH110" s="1135"/>
      <c r="BI110" s="1135"/>
      <c r="BJ110" s="1135"/>
      <c r="BK110" s="1135"/>
      <c r="BL110" s="1135"/>
      <c r="BM110" s="1135"/>
      <c r="BN110" s="1135"/>
      <c r="BO110" s="1135"/>
      <c r="BP110" s="1136"/>
      <c r="BQ110" s="1136"/>
      <c r="BR110" s="1136"/>
      <c r="BS110" s="1136"/>
      <c r="BT110" s="1136"/>
      <c r="BU110" s="1136"/>
      <c r="BV110" s="1139">
        <f>IF(ISTEXT(VLOOKUP(BF110,Table_Feats,4,0)),VLOOKUP(BF110,Table_Feats,4,0),"")</f>
      </c>
      <c r="BW110" s="1140"/>
      <c r="BX110" s="1140"/>
      <c r="BY110" s="1140"/>
      <c r="BZ110" s="1140"/>
      <c r="CA110" s="1140"/>
      <c r="CB110" s="1140"/>
      <c r="CC110" s="1140"/>
      <c r="CD110" s="1140"/>
      <c r="CE110" s="1140"/>
      <c r="CF110" s="1140"/>
      <c r="CG110" s="1140"/>
      <c r="CH110" s="1140"/>
      <c r="CI110" s="1140"/>
      <c r="CJ110" s="1140"/>
      <c r="CK110" s="1140"/>
      <c r="CL110" s="1140"/>
      <c r="CM110" s="1140"/>
      <c r="CN110" s="1140"/>
      <c r="CO110" s="1140"/>
      <c r="CP110" s="1140"/>
      <c r="CQ110" s="1140"/>
      <c r="CR110" s="1140"/>
      <c r="CS110" s="1140"/>
      <c r="CT110" s="1140"/>
      <c r="CU110" s="33"/>
      <c r="CV110" s="23"/>
    </row>
    <row r="111" spans="1:100" ht="15.75" customHeight="1">
      <c r="A111" s="22"/>
      <c r="B111" s="1209"/>
      <c r="C111" s="1210"/>
      <c r="D111" s="1210"/>
      <c r="E111" s="1210"/>
      <c r="F111" s="1210"/>
      <c r="G111" s="1210"/>
      <c r="H111" s="1210"/>
      <c r="I111" s="1210"/>
      <c r="J111" s="1210"/>
      <c r="K111" s="1210"/>
      <c r="L111" s="1210"/>
      <c r="M111" s="1210"/>
      <c r="N111" s="1210"/>
      <c r="O111" s="1210"/>
      <c r="P111" s="1210"/>
      <c r="Q111" s="1210"/>
      <c r="R111" s="1210"/>
      <c r="S111" s="1210"/>
      <c r="T111" s="1210"/>
      <c r="U111" s="1210"/>
      <c r="V111" s="1210"/>
      <c r="W111" s="1210"/>
      <c r="X111" s="1210"/>
      <c r="Y111" s="1169"/>
      <c r="Z111" s="1169"/>
      <c r="AA111" s="1169"/>
      <c r="AB111" s="1266"/>
      <c r="AC111" s="1209"/>
      <c r="AD111" s="1210"/>
      <c r="AE111" s="1210"/>
      <c r="AF111" s="1210"/>
      <c r="AG111" s="1210"/>
      <c r="AH111" s="1210"/>
      <c r="AI111" s="1210"/>
      <c r="AJ111" s="1210"/>
      <c r="AK111" s="1210"/>
      <c r="AL111" s="1210"/>
      <c r="AM111" s="1210"/>
      <c r="AN111" s="1210"/>
      <c r="AO111" s="1210"/>
      <c r="AP111" s="1210"/>
      <c r="AQ111" s="1210"/>
      <c r="AR111" s="1210"/>
      <c r="AS111" s="1210"/>
      <c r="AT111" s="1210"/>
      <c r="AU111" s="1210"/>
      <c r="AV111" s="1210"/>
      <c r="AW111" s="1210"/>
      <c r="AX111" s="1210"/>
      <c r="AY111" s="1210"/>
      <c r="AZ111" s="1169"/>
      <c r="BA111" s="1169"/>
      <c r="BB111" s="1169"/>
      <c r="BC111" s="1170"/>
      <c r="BE111" s="1133"/>
      <c r="BF111" s="1137"/>
      <c r="BG111" s="1137"/>
      <c r="BH111" s="1137"/>
      <c r="BI111" s="1137"/>
      <c r="BJ111" s="1137"/>
      <c r="BK111" s="1137"/>
      <c r="BL111" s="1137"/>
      <c r="BM111" s="1137"/>
      <c r="BN111" s="1137"/>
      <c r="BO111" s="1137"/>
      <c r="BP111" s="1138"/>
      <c r="BQ111" s="1138"/>
      <c r="BR111" s="1138"/>
      <c r="BS111" s="1138"/>
      <c r="BT111" s="1138"/>
      <c r="BU111" s="1138"/>
      <c r="BV111" s="1141"/>
      <c r="BW111" s="1141"/>
      <c r="BX111" s="1141"/>
      <c r="BY111" s="1141"/>
      <c r="BZ111" s="1141"/>
      <c r="CA111" s="1141"/>
      <c r="CB111" s="1141"/>
      <c r="CC111" s="1141"/>
      <c r="CD111" s="1141"/>
      <c r="CE111" s="1141"/>
      <c r="CF111" s="1141"/>
      <c r="CG111" s="1141"/>
      <c r="CH111" s="1141"/>
      <c r="CI111" s="1141"/>
      <c r="CJ111" s="1141"/>
      <c r="CK111" s="1141"/>
      <c r="CL111" s="1141"/>
      <c r="CM111" s="1141"/>
      <c r="CN111" s="1141"/>
      <c r="CO111" s="1141"/>
      <c r="CP111" s="1141"/>
      <c r="CQ111" s="1141"/>
      <c r="CR111" s="1141"/>
      <c r="CS111" s="1141"/>
      <c r="CT111" s="1141"/>
      <c r="CU111" s="33"/>
      <c r="CV111" s="23"/>
    </row>
    <row r="112" spans="1:100" ht="15.75" customHeight="1">
      <c r="A112" s="22"/>
      <c r="B112" s="1209"/>
      <c r="C112" s="1210"/>
      <c r="D112" s="1210"/>
      <c r="E112" s="1210"/>
      <c r="F112" s="1210"/>
      <c r="G112" s="1210"/>
      <c r="H112" s="1210"/>
      <c r="I112" s="1210"/>
      <c r="J112" s="1210"/>
      <c r="K112" s="1210"/>
      <c r="L112" s="1210"/>
      <c r="M112" s="1210"/>
      <c r="N112" s="1210"/>
      <c r="O112" s="1210"/>
      <c r="P112" s="1210"/>
      <c r="Q112" s="1210"/>
      <c r="R112" s="1210"/>
      <c r="S112" s="1210"/>
      <c r="T112" s="1210"/>
      <c r="U112" s="1210"/>
      <c r="V112" s="1210"/>
      <c r="W112" s="1210"/>
      <c r="X112" s="1210"/>
      <c r="Y112" s="1169"/>
      <c r="Z112" s="1169"/>
      <c r="AA112" s="1169"/>
      <c r="AB112" s="1266"/>
      <c r="AC112" s="1209"/>
      <c r="AD112" s="1210"/>
      <c r="AE112" s="1210"/>
      <c r="AF112" s="1210"/>
      <c r="AG112" s="1210"/>
      <c r="AH112" s="1210"/>
      <c r="AI112" s="1210"/>
      <c r="AJ112" s="1210"/>
      <c r="AK112" s="1210"/>
      <c r="AL112" s="1210"/>
      <c r="AM112" s="1210"/>
      <c r="AN112" s="1210"/>
      <c r="AO112" s="1210"/>
      <c r="AP112" s="1210"/>
      <c r="AQ112" s="1210"/>
      <c r="AR112" s="1210"/>
      <c r="AS112" s="1210"/>
      <c r="AT112" s="1210"/>
      <c r="AU112" s="1210"/>
      <c r="AV112" s="1210"/>
      <c r="AW112" s="1210"/>
      <c r="AX112" s="1210"/>
      <c r="AY112" s="1210"/>
      <c r="AZ112" s="1169"/>
      <c r="BA112" s="1169"/>
      <c r="BB112" s="1169"/>
      <c r="BC112" s="1170"/>
      <c r="BE112" s="1132">
        <f>IF(ISTEXT(VLOOKUP(BF112,Table_Feats,2,0)),VLOOKUP(BF112,Table_Feats,2,0),"")</f>
      </c>
      <c r="BF112" s="1134"/>
      <c r="BG112" s="1135"/>
      <c r="BH112" s="1135"/>
      <c r="BI112" s="1135"/>
      <c r="BJ112" s="1135"/>
      <c r="BK112" s="1135"/>
      <c r="BL112" s="1135"/>
      <c r="BM112" s="1135"/>
      <c r="BN112" s="1135"/>
      <c r="BO112" s="1135"/>
      <c r="BP112" s="1136"/>
      <c r="BQ112" s="1136"/>
      <c r="BR112" s="1136"/>
      <c r="BS112" s="1136"/>
      <c r="BT112" s="1136"/>
      <c r="BU112" s="1136"/>
      <c r="BV112" s="1139">
        <f>IF(ISTEXT(VLOOKUP(BF112,Table_Feats,4,0)),VLOOKUP(BF112,Table_Feats,4,0),"")</f>
      </c>
      <c r="BW112" s="1140"/>
      <c r="BX112" s="1140"/>
      <c r="BY112" s="1140"/>
      <c r="BZ112" s="1140"/>
      <c r="CA112" s="1140"/>
      <c r="CB112" s="1140"/>
      <c r="CC112" s="1140"/>
      <c r="CD112" s="1140"/>
      <c r="CE112" s="1140"/>
      <c r="CF112" s="1140"/>
      <c r="CG112" s="1140"/>
      <c r="CH112" s="1140"/>
      <c r="CI112" s="1140"/>
      <c r="CJ112" s="1140"/>
      <c r="CK112" s="1140"/>
      <c r="CL112" s="1140"/>
      <c r="CM112" s="1140"/>
      <c r="CN112" s="1140"/>
      <c r="CO112" s="1140"/>
      <c r="CP112" s="1140"/>
      <c r="CQ112" s="1140"/>
      <c r="CR112" s="1140"/>
      <c r="CS112" s="1140"/>
      <c r="CT112" s="1140"/>
      <c r="CU112" s="33"/>
      <c r="CV112" s="23"/>
    </row>
    <row r="113" spans="1:100" ht="15.75" customHeight="1">
      <c r="A113" s="22"/>
      <c r="B113" s="1209"/>
      <c r="C113" s="1210"/>
      <c r="D113" s="1210"/>
      <c r="E113" s="1210"/>
      <c r="F113" s="1210"/>
      <c r="G113" s="1210"/>
      <c r="H113" s="1210"/>
      <c r="I113" s="1210"/>
      <c r="J113" s="1210"/>
      <c r="K113" s="1210"/>
      <c r="L113" s="1210"/>
      <c r="M113" s="1210"/>
      <c r="N113" s="1210"/>
      <c r="O113" s="1210"/>
      <c r="P113" s="1210"/>
      <c r="Q113" s="1210"/>
      <c r="R113" s="1210"/>
      <c r="S113" s="1210"/>
      <c r="T113" s="1210"/>
      <c r="U113" s="1210"/>
      <c r="V113" s="1210"/>
      <c r="W113" s="1210"/>
      <c r="X113" s="1210"/>
      <c r="Y113" s="1169"/>
      <c r="Z113" s="1169"/>
      <c r="AA113" s="1169"/>
      <c r="AB113" s="1266"/>
      <c r="AC113" s="1209"/>
      <c r="AD113" s="1210"/>
      <c r="AE113" s="1210"/>
      <c r="AF113" s="1210"/>
      <c r="AG113" s="1210"/>
      <c r="AH113" s="1210"/>
      <c r="AI113" s="1210"/>
      <c r="AJ113" s="1210"/>
      <c r="AK113" s="1210"/>
      <c r="AL113" s="1210"/>
      <c r="AM113" s="1210"/>
      <c r="AN113" s="1210"/>
      <c r="AO113" s="1210"/>
      <c r="AP113" s="1210"/>
      <c r="AQ113" s="1210"/>
      <c r="AR113" s="1210"/>
      <c r="AS113" s="1210"/>
      <c r="AT113" s="1210"/>
      <c r="AU113" s="1210"/>
      <c r="AV113" s="1210"/>
      <c r="AW113" s="1210"/>
      <c r="AX113" s="1210"/>
      <c r="AY113" s="1210"/>
      <c r="AZ113" s="1169"/>
      <c r="BA113" s="1169"/>
      <c r="BB113" s="1169"/>
      <c r="BC113" s="1170"/>
      <c r="BE113" s="1133"/>
      <c r="BF113" s="1137"/>
      <c r="BG113" s="1137"/>
      <c r="BH113" s="1137"/>
      <c r="BI113" s="1137"/>
      <c r="BJ113" s="1137"/>
      <c r="BK113" s="1137"/>
      <c r="BL113" s="1137"/>
      <c r="BM113" s="1137"/>
      <c r="BN113" s="1137"/>
      <c r="BO113" s="1137"/>
      <c r="BP113" s="1138"/>
      <c r="BQ113" s="1138"/>
      <c r="BR113" s="1138"/>
      <c r="BS113" s="1138"/>
      <c r="BT113" s="1138"/>
      <c r="BU113" s="1138"/>
      <c r="BV113" s="1141"/>
      <c r="BW113" s="1141"/>
      <c r="BX113" s="1141"/>
      <c r="BY113" s="1141"/>
      <c r="BZ113" s="1141"/>
      <c r="CA113" s="1141"/>
      <c r="CB113" s="1141"/>
      <c r="CC113" s="1141"/>
      <c r="CD113" s="1141"/>
      <c r="CE113" s="1141"/>
      <c r="CF113" s="1141"/>
      <c r="CG113" s="1141"/>
      <c r="CH113" s="1141"/>
      <c r="CI113" s="1141"/>
      <c r="CJ113" s="1141"/>
      <c r="CK113" s="1141"/>
      <c r="CL113" s="1141"/>
      <c r="CM113" s="1141"/>
      <c r="CN113" s="1141"/>
      <c r="CO113" s="1141"/>
      <c r="CP113" s="1141"/>
      <c r="CQ113" s="1141"/>
      <c r="CR113" s="1141"/>
      <c r="CS113" s="1141"/>
      <c r="CT113" s="1141"/>
      <c r="CU113" s="33"/>
      <c r="CV113" s="23"/>
    </row>
    <row r="114" spans="1:100" ht="15.75" customHeight="1">
      <c r="A114" s="22"/>
      <c r="B114" s="1209"/>
      <c r="C114" s="1210"/>
      <c r="D114" s="1210"/>
      <c r="E114" s="1210"/>
      <c r="F114" s="1210"/>
      <c r="G114" s="1210"/>
      <c r="H114" s="1210"/>
      <c r="I114" s="1210"/>
      <c r="J114" s="1210"/>
      <c r="K114" s="1210"/>
      <c r="L114" s="1210"/>
      <c r="M114" s="1210"/>
      <c r="N114" s="1210"/>
      <c r="O114" s="1210"/>
      <c r="P114" s="1210"/>
      <c r="Q114" s="1210"/>
      <c r="R114" s="1210"/>
      <c r="S114" s="1210"/>
      <c r="T114" s="1210"/>
      <c r="U114" s="1210"/>
      <c r="V114" s="1210"/>
      <c r="W114" s="1210"/>
      <c r="X114" s="1210"/>
      <c r="Y114" s="1169"/>
      <c r="Z114" s="1169"/>
      <c r="AA114" s="1169"/>
      <c r="AB114" s="1266"/>
      <c r="AC114" s="1209"/>
      <c r="AD114" s="1210"/>
      <c r="AE114" s="1210"/>
      <c r="AF114" s="1210"/>
      <c r="AG114" s="1210"/>
      <c r="AH114" s="1210"/>
      <c r="AI114" s="1210"/>
      <c r="AJ114" s="1210"/>
      <c r="AK114" s="1210"/>
      <c r="AL114" s="1210"/>
      <c r="AM114" s="1210"/>
      <c r="AN114" s="1210"/>
      <c r="AO114" s="1210"/>
      <c r="AP114" s="1210"/>
      <c r="AQ114" s="1210"/>
      <c r="AR114" s="1210"/>
      <c r="AS114" s="1210"/>
      <c r="AT114" s="1210"/>
      <c r="AU114" s="1210"/>
      <c r="AV114" s="1210"/>
      <c r="AW114" s="1210"/>
      <c r="AX114" s="1210"/>
      <c r="AY114" s="1210"/>
      <c r="AZ114" s="1169"/>
      <c r="BA114" s="1169"/>
      <c r="BB114" s="1169"/>
      <c r="BC114" s="1170"/>
      <c r="BE114" s="1132">
        <f>IF(ISTEXT(VLOOKUP(BF114,Table_Feats,2,0)),VLOOKUP(BF114,Table_Feats,2,0),"")</f>
      </c>
      <c r="BF114" s="1134"/>
      <c r="BG114" s="1135"/>
      <c r="BH114" s="1135"/>
      <c r="BI114" s="1135"/>
      <c r="BJ114" s="1135"/>
      <c r="BK114" s="1135"/>
      <c r="BL114" s="1135"/>
      <c r="BM114" s="1135"/>
      <c r="BN114" s="1135"/>
      <c r="BO114" s="1135"/>
      <c r="BP114" s="1136"/>
      <c r="BQ114" s="1136"/>
      <c r="BR114" s="1136"/>
      <c r="BS114" s="1136"/>
      <c r="BT114" s="1136"/>
      <c r="BU114" s="1136"/>
      <c r="BV114" s="1139">
        <f>IF(ISTEXT(VLOOKUP(BF114,Table_Feats,4,0)),VLOOKUP(BF114,Table_Feats,4,0),"")</f>
      </c>
      <c r="BW114" s="1140"/>
      <c r="BX114" s="1140"/>
      <c r="BY114" s="1140"/>
      <c r="BZ114" s="1140"/>
      <c r="CA114" s="1140"/>
      <c r="CB114" s="1140"/>
      <c r="CC114" s="1140"/>
      <c r="CD114" s="1140"/>
      <c r="CE114" s="1140"/>
      <c r="CF114" s="1140"/>
      <c r="CG114" s="1140"/>
      <c r="CH114" s="1140"/>
      <c r="CI114" s="1140"/>
      <c r="CJ114" s="1140"/>
      <c r="CK114" s="1140"/>
      <c r="CL114" s="1140"/>
      <c r="CM114" s="1140"/>
      <c r="CN114" s="1140"/>
      <c r="CO114" s="1140"/>
      <c r="CP114" s="1140"/>
      <c r="CQ114" s="1140"/>
      <c r="CR114" s="1140"/>
      <c r="CS114" s="1140"/>
      <c r="CT114" s="1140"/>
      <c r="CU114" s="33"/>
      <c r="CV114" s="23"/>
    </row>
    <row r="115" spans="1:100" ht="15.75" customHeight="1">
      <c r="A115" s="22"/>
      <c r="B115" s="1209"/>
      <c r="C115" s="1210"/>
      <c r="D115" s="1210"/>
      <c r="E115" s="1210"/>
      <c r="F115" s="1210"/>
      <c r="G115" s="1210"/>
      <c r="H115" s="1210"/>
      <c r="I115" s="1210"/>
      <c r="J115" s="1210"/>
      <c r="K115" s="1210"/>
      <c r="L115" s="1210"/>
      <c r="M115" s="1210"/>
      <c r="N115" s="1210"/>
      <c r="O115" s="1210"/>
      <c r="P115" s="1210"/>
      <c r="Q115" s="1210"/>
      <c r="R115" s="1210"/>
      <c r="S115" s="1210"/>
      <c r="T115" s="1210"/>
      <c r="U115" s="1210"/>
      <c r="V115" s="1210"/>
      <c r="W115" s="1210"/>
      <c r="X115" s="1210"/>
      <c r="Y115" s="1169"/>
      <c r="Z115" s="1169"/>
      <c r="AA115" s="1169"/>
      <c r="AB115" s="1266"/>
      <c r="AC115" s="1209"/>
      <c r="AD115" s="1210"/>
      <c r="AE115" s="1210"/>
      <c r="AF115" s="1210"/>
      <c r="AG115" s="1210"/>
      <c r="AH115" s="1210"/>
      <c r="AI115" s="1210"/>
      <c r="AJ115" s="1210"/>
      <c r="AK115" s="1210"/>
      <c r="AL115" s="1210"/>
      <c r="AM115" s="1210"/>
      <c r="AN115" s="1210"/>
      <c r="AO115" s="1210"/>
      <c r="AP115" s="1210"/>
      <c r="AQ115" s="1210"/>
      <c r="AR115" s="1210"/>
      <c r="AS115" s="1210"/>
      <c r="AT115" s="1210"/>
      <c r="AU115" s="1210"/>
      <c r="AV115" s="1210"/>
      <c r="AW115" s="1210"/>
      <c r="AX115" s="1210"/>
      <c r="AY115" s="1210"/>
      <c r="AZ115" s="1169"/>
      <c r="BA115" s="1169"/>
      <c r="BB115" s="1169"/>
      <c r="BC115" s="1170"/>
      <c r="BE115" s="1133"/>
      <c r="BF115" s="1137"/>
      <c r="BG115" s="1137"/>
      <c r="BH115" s="1137"/>
      <c r="BI115" s="1137"/>
      <c r="BJ115" s="1137"/>
      <c r="BK115" s="1137"/>
      <c r="BL115" s="1137"/>
      <c r="BM115" s="1137"/>
      <c r="BN115" s="1137"/>
      <c r="BO115" s="1137"/>
      <c r="BP115" s="1138"/>
      <c r="BQ115" s="1138"/>
      <c r="BR115" s="1138"/>
      <c r="BS115" s="1138"/>
      <c r="BT115" s="1138"/>
      <c r="BU115" s="1138"/>
      <c r="BV115" s="1141"/>
      <c r="BW115" s="1141"/>
      <c r="BX115" s="1141"/>
      <c r="BY115" s="1141"/>
      <c r="BZ115" s="1141"/>
      <c r="CA115" s="1141"/>
      <c r="CB115" s="1141"/>
      <c r="CC115" s="1141"/>
      <c r="CD115" s="1141"/>
      <c r="CE115" s="1141"/>
      <c r="CF115" s="1141"/>
      <c r="CG115" s="1141"/>
      <c r="CH115" s="1141"/>
      <c r="CI115" s="1141"/>
      <c r="CJ115" s="1141"/>
      <c r="CK115" s="1141"/>
      <c r="CL115" s="1141"/>
      <c r="CM115" s="1141"/>
      <c r="CN115" s="1141"/>
      <c r="CO115" s="1141"/>
      <c r="CP115" s="1141"/>
      <c r="CQ115" s="1141"/>
      <c r="CR115" s="1141"/>
      <c r="CS115" s="1141"/>
      <c r="CT115" s="1141"/>
      <c r="CU115" s="33"/>
      <c r="CV115" s="23"/>
    </row>
    <row r="116" spans="1:100" ht="15.75" customHeight="1">
      <c r="A116" s="22"/>
      <c r="B116" s="1209" t="s">
        <v>586</v>
      </c>
      <c r="C116" s="1210"/>
      <c r="D116" s="1210"/>
      <c r="E116" s="1210"/>
      <c r="F116" s="1210"/>
      <c r="G116" s="1210"/>
      <c r="H116" s="1210"/>
      <c r="I116" s="1210"/>
      <c r="J116" s="1210"/>
      <c r="K116" s="1210"/>
      <c r="L116" s="1210"/>
      <c r="M116" s="1210"/>
      <c r="N116" s="1210"/>
      <c r="O116" s="1210"/>
      <c r="P116" s="1210"/>
      <c r="Q116" s="1210"/>
      <c r="R116" s="1210"/>
      <c r="S116" s="1210"/>
      <c r="T116" s="1210"/>
      <c r="U116" s="1210"/>
      <c r="V116" s="1210"/>
      <c r="W116" s="1210"/>
      <c r="X116" s="1210"/>
      <c r="Y116" s="1169">
        <v>0.5</v>
      </c>
      <c r="Z116" s="1169"/>
      <c r="AA116" s="1169"/>
      <c r="AB116" s="1266"/>
      <c r="AC116" s="1209"/>
      <c r="AD116" s="1210"/>
      <c r="AE116" s="1210"/>
      <c r="AF116" s="1210"/>
      <c r="AG116" s="1210"/>
      <c r="AH116" s="1210"/>
      <c r="AI116" s="1210"/>
      <c r="AJ116" s="1210"/>
      <c r="AK116" s="1210"/>
      <c r="AL116" s="1210"/>
      <c r="AM116" s="1210"/>
      <c r="AN116" s="1210"/>
      <c r="AO116" s="1210"/>
      <c r="AP116" s="1210"/>
      <c r="AQ116" s="1210"/>
      <c r="AR116" s="1210"/>
      <c r="AS116" s="1210"/>
      <c r="AT116" s="1210"/>
      <c r="AU116" s="1210"/>
      <c r="AV116" s="1210"/>
      <c r="AW116" s="1210"/>
      <c r="AX116" s="1210"/>
      <c r="AY116" s="1210"/>
      <c r="AZ116" s="1169"/>
      <c r="BA116" s="1169"/>
      <c r="BB116" s="1169"/>
      <c r="BC116" s="1170"/>
      <c r="BE116" s="1132">
        <f>IF(ISTEXT(VLOOKUP(BF116,Table_Feats,2,0)),VLOOKUP(BF116,Table_Feats,2,0),"")</f>
      </c>
      <c r="BF116" s="1134"/>
      <c r="BG116" s="1135"/>
      <c r="BH116" s="1135"/>
      <c r="BI116" s="1135"/>
      <c r="BJ116" s="1135"/>
      <c r="BK116" s="1135"/>
      <c r="BL116" s="1135"/>
      <c r="BM116" s="1135"/>
      <c r="BN116" s="1135"/>
      <c r="BO116" s="1135"/>
      <c r="BP116" s="1136"/>
      <c r="BQ116" s="1136"/>
      <c r="BR116" s="1136"/>
      <c r="BS116" s="1136"/>
      <c r="BT116" s="1136"/>
      <c r="BU116" s="1136"/>
      <c r="BV116" s="1139">
        <f>IF(ISTEXT(VLOOKUP(BF116,Table_Feats,4,0)),VLOOKUP(BF116,Table_Feats,4,0),"")</f>
      </c>
      <c r="BW116" s="1140"/>
      <c r="BX116" s="1140"/>
      <c r="BY116" s="1140"/>
      <c r="BZ116" s="1140"/>
      <c r="CA116" s="1140"/>
      <c r="CB116" s="1140"/>
      <c r="CC116" s="1140"/>
      <c r="CD116" s="1140"/>
      <c r="CE116" s="1140"/>
      <c r="CF116" s="1140"/>
      <c r="CG116" s="1140"/>
      <c r="CH116" s="1140"/>
      <c r="CI116" s="1140"/>
      <c r="CJ116" s="1140"/>
      <c r="CK116" s="1140"/>
      <c r="CL116" s="1140"/>
      <c r="CM116" s="1140"/>
      <c r="CN116" s="1140"/>
      <c r="CO116" s="1140"/>
      <c r="CP116" s="1140"/>
      <c r="CQ116" s="1140"/>
      <c r="CR116" s="1140"/>
      <c r="CS116" s="1140"/>
      <c r="CT116" s="1140"/>
      <c r="CU116" s="33"/>
      <c r="CV116" s="23"/>
    </row>
    <row r="117" spans="1:100" ht="15.75" customHeight="1">
      <c r="A117" s="22"/>
      <c r="B117" s="1209"/>
      <c r="C117" s="1210"/>
      <c r="D117" s="1210"/>
      <c r="E117" s="1210"/>
      <c r="F117" s="1210"/>
      <c r="G117" s="1210"/>
      <c r="H117" s="1210"/>
      <c r="I117" s="1210"/>
      <c r="J117" s="1210"/>
      <c r="K117" s="1210"/>
      <c r="L117" s="1210"/>
      <c r="M117" s="1210"/>
      <c r="N117" s="1210"/>
      <c r="O117" s="1210"/>
      <c r="P117" s="1210"/>
      <c r="Q117" s="1210"/>
      <c r="R117" s="1210"/>
      <c r="S117" s="1210"/>
      <c r="T117" s="1210"/>
      <c r="U117" s="1210"/>
      <c r="V117" s="1210"/>
      <c r="W117" s="1210"/>
      <c r="X117" s="1210"/>
      <c r="Y117" s="1169"/>
      <c r="Z117" s="1169"/>
      <c r="AA117" s="1169"/>
      <c r="AB117" s="1266"/>
      <c r="AC117" s="1209"/>
      <c r="AD117" s="1210"/>
      <c r="AE117" s="1210"/>
      <c r="AF117" s="1210"/>
      <c r="AG117" s="1210"/>
      <c r="AH117" s="1210"/>
      <c r="AI117" s="1210"/>
      <c r="AJ117" s="1210"/>
      <c r="AK117" s="1210"/>
      <c r="AL117" s="1210"/>
      <c r="AM117" s="1210"/>
      <c r="AN117" s="1210"/>
      <c r="AO117" s="1210"/>
      <c r="AP117" s="1210"/>
      <c r="AQ117" s="1210"/>
      <c r="AR117" s="1210"/>
      <c r="AS117" s="1210"/>
      <c r="AT117" s="1210"/>
      <c r="AU117" s="1210"/>
      <c r="AV117" s="1210"/>
      <c r="AW117" s="1210"/>
      <c r="AX117" s="1210"/>
      <c r="AY117" s="1210"/>
      <c r="AZ117" s="1169"/>
      <c r="BA117" s="1169"/>
      <c r="BB117" s="1169"/>
      <c r="BC117" s="1170"/>
      <c r="BE117" s="1133"/>
      <c r="BF117" s="1137"/>
      <c r="BG117" s="1137"/>
      <c r="BH117" s="1137"/>
      <c r="BI117" s="1137"/>
      <c r="BJ117" s="1137"/>
      <c r="BK117" s="1137"/>
      <c r="BL117" s="1137"/>
      <c r="BM117" s="1137"/>
      <c r="BN117" s="1137"/>
      <c r="BO117" s="1137"/>
      <c r="BP117" s="1138"/>
      <c r="BQ117" s="1138"/>
      <c r="BR117" s="1138"/>
      <c r="BS117" s="1138"/>
      <c r="BT117" s="1138"/>
      <c r="BU117" s="1138"/>
      <c r="BV117" s="1141"/>
      <c r="BW117" s="1141"/>
      <c r="BX117" s="1141"/>
      <c r="BY117" s="1141"/>
      <c r="BZ117" s="1141"/>
      <c r="CA117" s="1141"/>
      <c r="CB117" s="1141"/>
      <c r="CC117" s="1141"/>
      <c r="CD117" s="1141"/>
      <c r="CE117" s="1141"/>
      <c r="CF117" s="1141"/>
      <c r="CG117" s="1141"/>
      <c r="CH117" s="1141"/>
      <c r="CI117" s="1141"/>
      <c r="CJ117" s="1141"/>
      <c r="CK117" s="1141"/>
      <c r="CL117" s="1141"/>
      <c r="CM117" s="1141"/>
      <c r="CN117" s="1141"/>
      <c r="CO117" s="1141"/>
      <c r="CP117" s="1141"/>
      <c r="CQ117" s="1141"/>
      <c r="CR117" s="1141"/>
      <c r="CS117" s="1141"/>
      <c r="CT117" s="1141"/>
      <c r="CU117" s="33"/>
      <c r="CV117" s="23"/>
    </row>
    <row r="118" spans="1:100" ht="15.75" customHeight="1">
      <c r="A118" s="22"/>
      <c r="B118" s="1209"/>
      <c r="C118" s="1210"/>
      <c r="D118" s="1210"/>
      <c r="E118" s="1210"/>
      <c r="F118" s="1210"/>
      <c r="G118" s="1210"/>
      <c r="H118" s="1210"/>
      <c r="I118" s="1210"/>
      <c r="J118" s="1210"/>
      <c r="K118" s="1210"/>
      <c r="L118" s="1210"/>
      <c r="M118" s="1210"/>
      <c r="N118" s="1210"/>
      <c r="O118" s="1210"/>
      <c r="P118" s="1210"/>
      <c r="Q118" s="1210"/>
      <c r="R118" s="1210"/>
      <c r="S118" s="1210"/>
      <c r="T118" s="1210"/>
      <c r="U118" s="1210"/>
      <c r="V118" s="1210"/>
      <c r="W118" s="1210"/>
      <c r="X118" s="1210"/>
      <c r="Y118" s="1169"/>
      <c r="Z118" s="1169"/>
      <c r="AA118" s="1169"/>
      <c r="AB118" s="1266"/>
      <c r="AC118" s="1209"/>
      <c r="AD118" s="1210"/>
      <c r="AE118" s="1210"/>
      <c r="AF118" s="1210"/>
      <c r="AG118" s="1210"/>
      <c r="AH118" s="1210"/>
      <c r="AI118" s="1210"/>
      <c r="AJ118" s="1210"/>
      <c r="AK118" s="1210"/>
      <c r="AL118" s="1210"/>
      <c r="AM118" s="1210"/>
      <c r="AN118" s="1210"/>
      <c r="AO118" s="1210"/>
      <c r="AP118" s="1210"/>
      <c r="AQ118" s="1210"/>
      <c r="AR118" s="1210"/>
      <c r="AS118" s="1210"/>
      <c r="AT118" s="1210"/>
      <c r="AU118" s="1210"/>
      <c r="AV118" s="1210"/>
      <c r="AW118" s="1210"/>
      <c r="AX118" s="1210"/>
      <c r="AY118" s="1210"/>
      <c r="AZ118" s="1169"/>
      <c r="BA118" s="1169"/>
      <c r="BB118" s="1169"/>
      <c r="BC118" s="1170"/>
      <c r="BE118" s="1132">
        <f>IF(ISTEXT(VLOOKUP(BF118,Table_Feats,2,0)),VLOOKUP(BF118,Table_Feats,2,0),"")</f>
      </c>
      <c r="BF118" s="1134"/>
      <c r="BG118" s="1135"/>
      <c r="BH118" s="1135"/>
      <c r="BI118" s="1135"/>
      <c r="BJ118" s="1135"/>
      <c r="BK118" s="1135"/>
      <c r="BL118" s="1135"/>
      <c r="BM118" s="1135"/>
      <c r="BN118" s="1135"/>
      <c r="BO118" s="1135"/>
      <c r="BP118" s="1136"/>
      <c r="BQ118" s="1136"/>
      <c r="BR118" s="1136"/>
      <c r="BS118" s="1136"/>
      <c r="BT118" s="1136"/>
      <c r="BU118" s="1136"/>
      <c r="BV118" s="1139">
        <f>IF(ISTEXT(VLOOKUP(BF118,Table_Feats,4,0)),VLOOKUP(BF118,Table_Feats,4,0),"")</f>
      </c>
      <c r="BW118" s="1140"/>
      <c r="BX118" s="1140"/>
      <c r="BY118" s="1140"/>
      <c r="BZ118" s="1140"/>
      <c r="CA118" s="1140"/>
      <c r="CB118" s="1140"/>
      <c r="CC118" s="1140"/>
      <c r="CD118" s="1140"/>
      <c r="CE118" s="1140"/>
      <c r="CF118" s="1140"/>
      <c r="CG118" s="1140"/>
      <c r="CH118" s="1140"/>
      <c r="CI118" s="1140"/>
      <c r="CJ118" s="1140"/>
      <c r="CK118" s="1140"/>
      <c r="CL118" s="1140"/>
      <c r="CM118" s="1140"/>
      <c r="CN118" s="1140"/>
      <c r="CO118" s="1140"/>
      <c r="CP118" s="1140"/>
      <c r="CQ118" s="1140"/>
      <c r="CR118" s="1140"/>
      <c r="CS118" s="1140"/>
      <c r="CT118" s="1140"/>
      <c r="CU118" s="33"/>
      <c r="CV118" s="23"/>
    </row>
    <row r="119" spans="1:100" ht="15.75" customHeight="1">
      <c r="A119" s="22"/>
      <c r="B119" s="1209"/>
      <c r="C119" s="1210"/>
      <c r="D119" s="1210"/>
      <c r="E119" s="1210"/>
      <c r="F119" s="1210"/>
      <c r="G119" s="1210"/>
      <c r="H119" s="1210"/>
      <c r="I119" s="1210"/>
      <c r="J119" s="1210"/>
      <c r="K119" s="1210"/>
      <c r="L119" s="1210"/>
      <c r="M119" s="1210"/>
      <c r="N119" s="1210"/>
      <c r="O119" s="1210"/>
      <c r="P119" s="1210"/>
      <c r="Q119" s="1210"/>
      <c r="R119" s="1210"/>
      <c r="S119" s="1210"/>
      <c r="T119" s="1210"/>
      <c r="U119" s="1210"/>
      <c r="V119" s="1210"/>
      <c r="W119" s="1210"/>
      <c r="X119" s="1210"/>
      <c r="Y119" s="1169"/>
      <c r="Z119" s="1169"/>
      <c r="AA119" s="1169"/>
      <c r="AB119" s="1266"/>
      <c r="AC119" s="1209"/>
      <c r="AD119" s="1210"/>
      <c r="AE119" s="1210"/>
      <c r="AF119" s="1210"/>
      <c r="AG119" s="1210"/>
      <c r="AH119" s="1210"/>
      <c r="AI119" s="1210"/>
      <c r="AJ119" s="1210"/>
      <c r="AK119" s="1210"/>
      <c r="AL119" s="1210"/>
      <c r="AM119" s="1210"/>
      <c r="AN119" s="1210"/>
      <c r="AO119" s="1210"/>
      <c r="AP119" s="1210"/>
      <c r="AQ119" s="1210"/>
      <c r="AR119" s="1210"/>
      <c r="AS119" s="1210"/>
      <c r="AT119" s="1210"/>
      <c r="AU119" s="1210"/>
      <c r="AV119" s="1210"/>
      <c r="AW119" s="1210"/>
      <c r="AX119" s="1210"/>
      <c r="AY119" s="1210"/>
      <c r="AZ119" s="1169"/>
      <c r="BA119" s="1169"/>
      <c r="BB119" s="1169"/>
      <c r="BC119" s="1170"/>
      <c r="BE119" s="1133"/>
      <c r="BF119" s="1137"/>
      <c r="BG119" s="1137"/>
      <c r="BH119" s="1137"/>
      <c r="BI119" s="1137"/>
      <c r="BJ119" s="1137"/>
      <c r="BK119" s="1137"/>
      <c r="BL119" s="1137"/>
      <c r="BM119" s="1137"/>
      <c r="BN119" s="1137"/>
      <c r="BO119" s="1137"/>
      <c r="BP119" s="1138"/>
      <c r="BQ119" s="1138"/>
      <c r="BR119" s="1138"/>
      <c r="BS119" s="1138"/>
      <c r="BT119" s="1138"/>
      <c r="BU119" s="1138"/>
      <c r="BV119" s="1141"/>
      <c r="BW119" s="1141"/>
      <c r="BX119" s="1141"/>
      <c r="BY119" s="1141"/>
      <c r="BZ119" s="1141"/>
      <c r="CA119" s="1141"/>
      <c r="CB119" s="1141"/>
      <c r="CC119" s="1141"/>
      <c r="CD119" s="1141"/>
      <c r="CE119" s="1141"/>
      <c r="CF119" s="1141"/>
      <c r="CG119" s="1141"/>
      <c r="CH119" s="1141"/>
      <c r="CI119" s="1141"/>
      <c r="CJ119" s="1141"/>
      <c r="CK119" s="1141"/>
      <c r="CL119" s="1141"/>
      <c r="CM119" s="1141"/>
      <c r="CN119" s="1141"/>
      <c r="CO119" s="1141"/>
      <c r="CP119" s="1141"/>
      <c r="CQ119" s="1141"/>
      <c r="CR119" s="1141"/>
      <c r="CS119" s="1141"/>
      <c r="CT119" s="1141"/>
      <c r="CU119" s="33"/>
      <c r="CV119" s="23"/>
    </row>
    <row r="120" spans="1:100" ht="15.75" customHeight="1">
      <c r="A120" s="22"/>
      <c r="B120" s="1209"/>
      <c r="C120" s="1210"/>
      <c r="D120" s="1210"/>
      <c r="E120" s="1210"/>
      <c r="F120" s="1210"/>
      <c r="G120" s="1210"/>
      <c r="H120" s="1210"/>
      <c r="I120" s="1210"/>
      <c r="J120" s="1210"/>
      <c r="K120" s="1210"/>
      <c r="L120" s="1210"/>
      <c r="M120" s="1210"/>
      <c r="N120" s="1210"/>
      <c r="O120" s="1210"/>
      <c r="P120" s="1210"/>
      <c r="Q120" s="1210"/>
      <c r="R120" s="1210"/>
      <c r="S120" s="1210"/>
      <c r="T120" s="1210"/>
      <c r="U120" s="1210"/>
      <c r="V120" s="1210"/>
      <c r="W120" s="1210"/>
      <c r="X120" s="1210"/>
      <c r="Y120" s="1169"/>
      <c r="Z120" s="1169"/>
      <c r="AA120" s="1169"/>
      <c r="AB120" s="1266"/>
      <c r="AC120" s="1209"/>
      <c r="AD120" s="1210"/>
      <c r="AE120" s="1210"/>
      <c r="AF120" s="1210"/>
      <c r="AG120" s="1210"/>
      <c r="AH120" s="1210"/>
      <c r="AI120" s="1210"/>
      <c r="AJ120" s="1210"/>
      <c r="AK120" s="1210"/>
      <c r="AL120" s="1210"/>
      <c r="AM120" s="1210"/>
      <c r="AN120" s="1210"/>
      <c r="AO120" s="1210"/>
      <c r="AP120" s="1210"/>
      <c r="AQ120" s="1210"/>
      <c r="AR120" s="1210"/>
      <c r="AS120" s="1210"/>
      <c r="AT120" s="1210"/>
      <c r="AU120" s="1210"/>
      <c r="AV120" s="1210"/>
      <c r="AW120" s="1210"/>
      <c r="AX120" s="1210"/>
      <c r="AY120" s="1210"/>
      <c r="AZ120" s="1169"/>
      <c r="BA120" s="1169"/>
      <c r="BB120" s="1169"/>
      <c r="BC120" s="1170"/>
      <c r="BE120" s="1132">
        <f>IF(ISTEXT(VLOOKUP(BF120,Table_Feats,2,0)),VLOOKUP(BF120,Table_Feats,2,0),"")</f>
      </c>
      <c r="BF120" s="1134"/>
      <c r="BG120" s="1135"/>
      <c r="BH120" s="1135"/>
      <c r="BI120" s="1135"/>
      <c r="BJ120" s="1135"/>
      <c r="BK120" s="1135"/>
      <c r="BL120" s="1135"/>
      <c r="BM120" s="1135"/>
      <c r="BN120" s="1135"/>
      <c r="BO120" s="1135"/>
      <c r="BP120" s="1136"/>
      <c r="BQ120" s="1136"/>
      <c r="BR120" s="1136"/>
      <c r="BS120" s="1136"/>
      <c r="BT120" s="1136"/>
      <c r="BU120" s="1136"/>
      <c r="BV120" s="1139">
        <f>IF(ISTEXT(VLOOKUP(BF120,Table_Feats,4,0)),VLOOKUP(BF120,Table_Feats,4,0),"")</f>
      </c>
      <c r="BW120" s="1140"/>
      <c r="BX120" s="1140"/>
      <c r="BY120" s="1140"/>
      <c r="BZ120" s="1140"/>
      <c r="CA120" s="1140"/>
      <c r="CB120" s="1140"/>
      <c r="CC120" s="1140"/>
      <c r="CD120" s="1140"/>
      <c r="CE120" s="1140"/>
      <c r="CF120" s="1140"/>
      <c r="CG120" s="1140"/>
      <c r="CH120" s="1140"/>
      <c r="CI120" s="1140"/>
      <c r="CJ120" s="1140"/>
      <c r="CK120" s="1140"/>
      <c r="CL120" s="1140"/>
      <c r="CM120" s="1140"/>
      <c r="CN120" s="1140"/>
      <c r="CO120" s="1140"/>
      <c r="CP120" s="1140"/>
      <c r="CQ120" s="1140"/>
      <c r="CR120" s="1140"/>
      <c r="CS120" s="1140"/>
      <c r="CT120" s="1140"/>
      <c r="CU120" s="33"/>
      <c r="CV120" s="25"/>
    </row>
    <row r="121" spans="1:100" ht="15.75" customHeight="1">
      <c r="A121" s="22"/>
      <c r="B121" s="1209"/>
      <c r="C121" s="1210"/>
      <c r="D121" s="1210"/>
      <c r="E121" s="1210"/>
      <c r="F121" s="1210"/>
      <c r="G121" s="1210"/>
      <c r="H121" s="1210"/>
      <c r="I121" s="1210"/>
      <c r="J121" s="1210"/>
      <c r="K121" s="1210"/>
      <c r="L121" s="1210"/>
      <c r="M121" s="1210"/>
      <c r="N121" s="1210"/>
      <c r="O121" s="1210"/>
      <c r="P121" s="1210"/>
      <c r="Q121" s="1210"/>
      <c r="R121" s="1210"/>
      <c r="S121" s="1210"/>
      <c r="T121" s="1210"/>
      <c r="U121" s="1210"/>
      <c r="V121" s="1210"/>
      <c r="W121" s="1210"/>
      <c r="X121" s="1210"/>
      <c r="Y121" s="1169"/>
      <c r="Z121" s="1169"/>
      <c r="AA121" s="1169"/>
      <c r="AB121" s="1266"/>
      <c r="AC121" s="1209"/>
      <c r="AD121" s="1210"/>
      <c r="AE121" s="1210"/>
      <c r="AF121" s="1210"/>
      <c r="AG121" s="1210"/>
      <c r="AH121" s="1210"/>
      <c r="AI121" s="1210"/>
      <c r="AJ121" s="1210"/>
      <c r="AK121" s="1210"/>
      <c r="AL121" s="1210"/>
      <c r="AM121" s="1210"/>
      <c r="AN121" s="1210"/>
      <c r="AO121" s="1210"/>
      <c r="AP121" s="1210"/>
      <c r="AQ121" s="1210"/>
      <c r="AR121" s="1210"/>
      <c r="AS121" s="1210"/>
      <c r="AT121" s="1210"/>
      <c r="AU121" s="1210"/>
      <c r="AV121" s="1210"/>
      <c r="AW121" s="1210"/>
      <c r="AX121" s="1210"/>
      <c r="AY121" s="1210"/>
      <c r="AZ121" s="1169"/>
      <c r="BA121" s="1169"/>
      <c r="BB121" s="1169"/>
      <c r="BC121" s="1170"/>
      <c r="BE121" s="1133"/>
      <c r="BF121" s="1137"/>
      <c r="BG121" s="1137"/>
      <c r="BH121" s="1137"/>
      <c r="BI121" s="1137"/>
      <c r="BJ121" s="1137"/>
      <c r="BK121" s="1137"/>
      <c r="BL121" s="1137"/>
      <c r="BM121" s="1137"/>
      <c r="BN121" s="1137"/>
      <c r="BO121" s="1137"/>
      <c r="BP121" s="1138"/>
      <c r="BQ121" s="1138"/>
      <c r="BR121" s="1138"/>
      <c r="BS121" s="1138"/>
      <c r="BT121" s="1138"/>
      <c r="BU121" s="1138"/>
      <c r="BV121" s="1141"/>
      <c r="BW121" s="1141"/>
      <c r="BX121" s="1141"/>
      <c r="BY121" s="1141"/>
      <c r="BZ121" s="1141"/>
      <c r="CA121" s="1141"/>
      <c r="CB121" s="1141"/>
      <c r="CC121" s="1141"/>
      <c r="CD121" s="1141"/>
      <c r="CE121" s="1141"/>
      <c r="CF121" s="1141"/>
      <c r="CG121" s="1141"/>
      <c r="CH121" s="1141"/>
      <c r="CI121" s="1141"/>
      <c r="CJ121" s="1141"/>
      <c r="CK121" s="1141"/>
      <c r="CL121" s="1141"/>
      <c r="CM121" s="1141"/>
      <c r="CN121" s="1141"/>
      <c r="CO121" s="1141"/>
      <c r="CP121" s="1141"/>
      <c r="CQ121" s="1141"/>
      <c r="CR121" s="1141"/>
      <c r="CS121" s="1141"/>
      <c r="CT121" s="1141"/>
      <c r="CU121" s="33"/>
      <c r="CV121" s="25"/>
    </row>
    <row r="122" spans="1:100" ht="15.75" customHeight="1">
      <c r="A122" s="22"/>
      <c r="B122" s="1209"/>
      <c r="C122" s="1210"/>
      <c r="D122" s="1210"/>
      <c r="E122" s="1210"/>
      <c r="F122" s="1210"/>
      <c r="G122" s="1210"/>
      <c r="H122" s="1210"/>
      <c r="I122" s="1210"/>
      <c r="J122" s="1210"/>
      <c r="K122" s="1210"/>
      <c r="L122" s="1210"/>
      <c r="M122" s="1210"/>
      <c r="N122" s="1210"/>
      <c r="O122" s="1210"/>
      <c r="P122" s="1210"/>
      <c r="Q122" s="1210"/>
      <c r="R122" s="1210"/>
      <c r="S122" s="1210"/>
      <c r="T122" s="1210"/>
      <c r="U122" s="1210"/>
      <c r="V122" s="1210"/>
      <c r="W122" s="1210"/>
      <c r="X122" s="1210"/>
      <c r="Y122" s="1169"/>
      <c r="Z122" s="1169"/>
      <c r="AA122" s="1169"/>
      <c r="AB122" s="1266"/>
      <c r="AC122" s="1209" t="s">
        <v>587</v>
      </c>
      <c r="AD122" s="1210"/>
      <c r="AE122" s="1210"/>
      <c r="AF122" s="1210"/>
      <c r="AG122" s="1210"/>
      <c r="AH122" s="1210"/>
      <c r="AI122" s="1210"/>
      <c r="AJ122" s="1210"/>
      <c r="AK122" s="1210"/>
      <c r="AL122" s="1210"/>
      <c r="AM122" s="1210"/>
      <c r="AN122" s="1210"/>
      <c r="AO122" s="1210"/>
      <c r="AP122" s="1210"/>
      <c r="AQ122" s="1210"/>
      <c r="AR122" s="1210"/>
      <c r="AS122" s="1210"/>
      <c r="AT122" s="1210"/>
      <c r="AU122" s="1210"/>
      <c r="AV122" s="1210"/>
      <c r="AW122" s="1210"/>
      <c r="AX122" s="1210"/>
      <c r="AY122" s="1210"/>
      <c r="AZ122" s="1169"/>
      <c r="BA122" s="1169"/>
      <c r="BB122" s="1169"/>
      <c r="BC122" s="1170"/>
      <c r="BE122" s="1132">
        <f>IF(ISTEXT(VLOOKUP(BF122,Table_Feats,2,0)),VLOOKUP(BF122,Table_Feats,2,0),"")</f>
      </c>
      <c r="BF122" s="1134"/>
      <c r="BG122" s="1135"/>
      <c r="BH122" s="1135"/>
      <c r="BI122" s="1135"/>
      <c r="BJ122" s="1135"/>
      <c r="BK122" s="1135"/>
      <c r="BL122" s="1135"/>
      <c r="BM122" s="1135"/>
      <c r="BN122" s="1135"/>
      <c r="BO122" s="1135"/>
      <c r="BP122" s="1136"/>
      <c r="BQ122" s="1136"/>
      <c r="BR122" s="1136"/>
      <c r="BS122" s="1136"/>
      <c r="BT122" s="1136"/>
      <c r="BU122" s="1136"/>
      <c r="BV122" s="1139">
        <f>IF(ISTEXT(VLOOKUP(BF122,Table_Feats,4,0)),VLOOKUP(BF122,Table_Feats,4,0),"")</f>
      </c>
      <c r="BW122" s="1140"/>
      <c r="BX122" s="1140"/>
      <c r="BY122" s="1140"/>
      <c r="BZ122" s="1140"/>
      <c r="CA122" s="1140"/>
      <c r="CB122" s="1140"/>
      <c r="CC122" s="1140"/>
      <c r="CD122" s="1140"/>
      <c r="CE122" s="1140"/>
      <c r="CF122" s="1140"/>
      <c r="CG122" s="1140"/>
      <c r="CH122" s="1140"/>
      <c r="CI122" s="1140"/>
      <c r="CJ122" s="1140"/>
      <c r="CK122" s="1140"/>
      <c r="CL122" s="1140"/>
      <c r="CM122" s="1140"/>
      <c r="CN122" s="1140"/>
      <c r="CO122" s="1140"/>
      <c r="CP122" s="1140"/>
      <c r="CQ122" s="1140"/>
      <c r="CR122" s="1140"/>
      <c r="CS122" s="1140"/>
      <c r="CT122" s="1140"/>
      <c r="CU122" s="33"/>
      <c r="CV122" s="25"/>
    </row>
    <row r="123" spans="1:100" ht="15.75" customHeight="1">
      <c r="A123" s="22"/>
      <c r="B123" s="1209"/>
      <c r="C123" s="1210"/>
      <c r="D123" s="1210"/>
      <c r="E123" s="1210"/>
      <c r="F123" s="1210"/>
      <c r="G123" s="1210"/>
      <c r="H123" s="1210"/>
      <c r="I123" s="1210"/>
      <c r="J123" s="1210"/>
      <c r="K123" s="1210"/>
      <c r="L123" s="1210"/>
      <c r="M123" s="1210"/>
      <c r="N123" s="1210"/>
      <c r="O123" s="1210"/>
      <c r="P123" s="1210"/>
      <c r="Q123" s="1210"/>
      <c r="R123" s="1210"/>
      <c r="S123" s="1210"/>
      <c r="T123" s="1210"/>
      <c r="U123" s="1210"/>
      <c r="V123" s="1210"/>
      <c r="W123" s="1210"/>
      <c r="X123" s="1210"/>
      <c r="Y123" s="1169"/>
      <c r="Z123" s="1169"/>
      <c r="AA123" s="1169"/>
      <c r="AB123" s="1266"/>
      <c r="AC123" s="1209"/>
      <c r="AD123" s="1210"/>
      <c r="AE123" s="1210"/>
      <c r="AF123" s="1210"/>
      <c r="AG123" s="1210"/>
      <c r="AH123" s="1210"/>
      <c r="AI123" s="1210"/>
      <c r="AJ123" s="1210"/>
      <c r="AK123" s="1210"/>
      <c r="AL123" s="1210"/>
      <c r="AM123" s="1210"/>
      <c r="AN123" s="1210"/>
      <c r="AO123" s="1210"/>
      <c r="AP123" s="1210"/>
      <c r="AQ123" s="1210"/>
      <c r="AR123" s="1210"/>
      <c r="AS123" s="1210"/>
      <c r="AT123" s="1210"/>
      <c r="AU123" s="1210"/>
      <c r="AV123" s="1210"/>
      <c r="AW123" s="1210"/>
      <c r="AX123" s="1210"/>
      <c r="AY123" s="1210"/>
      <c r="AZ123" s="1169"/>
      <c r="BA123" s="1169"/>
      <c r="BB123" s="1169"/>
      <c r="BC123" s="1170"/>
      <c r="BE123" s="1133"/>
      <c r="BF123" s="1137"/>
      <c r="BG123" s="1137"/>
      <c r="BH123" s="1137"/>
      <c r="BI123" s="1137"/>
      <c r="BJ123" s="1137"/>
      <c r="BK123" s="1137"/>
      <c r="BL123" s="1137"/>
      <c r="BM123" s="1137"/>
      <c r="BN123" s="1137"/>
      <c r="BO123" s="1137"/>
      <c r="BP123" s="1138"/>
      <c r="BQ123" s="1138"/>
      <c r="BR123" s="1138"/>
      <c r="BS123" s="1138"/>
      <c r="BT123" s="1138"/>
      <c r="BU123" s="1138"/>
      <c r="BV123" s="1141"/>
      <c r="BW123" s="1141"/>
      <c r="BX123" s="1141"/>
      <c r="BY123" s="1141"/>
      <c r="BZ123" s="1141"/>
      <c r="CA123" s="1141"/>
      <c r="CB123" s="1141"/>
      <c r="CC123" s="1141"/>
      <c r="CD123" s="1141"/>
      <c r="CE123" s="1141"/>
      <c r="CF123" s="1141"/>
      <c r="CG123" s="1141"/>
      <c r="CH123" s="1141"/>
      <c r="CI123" s="1141"/>
      <c r="CJ123" s="1141"/>
      <c r="CK123" s="1141"/>
      <c r="CL123" s="1141"/>
      <c r="CM123" s="1141"/>
      <c r="CN123" s="1141"/>
      <c r="CO123" s="1141"/>
      <c r="CP123" s="1141"/>
      <c r="CQ123" s="1141"/>
      <c r="CR123" s="1141"/>
      <c r="CS123" s="1141"/>
      <c r="CT123" s="1141"/>
      <c r="CU123" s="33"/>
      <c r="CV123" s="25"/>
    </row>
    <row r="124" spans="1:100" ht="15.75" customHeight="1">
      <c r="A124" s="22"/>
      <c r="B124" s="1209"/>
      <c r="C124" s="1210"/>
      <c r="D124" s="1210"/>
      <c r="E124" s="1210"/>
      <c r="F124" s="1210"/>
      <c r="G124" s="1210"/>
      <c r="H124" s="1210"/>
      <c r="I124" s="1210"/>
      <c r="J124" s="1210"/>
      <c r="K124" s="1210"/>
      <c r="L124" s="1210"/>
      <c r="M124" s="1210"/>
      <c r="N124" s="1210"/>
      <c r="O124" s="1210"/>
      <c r="P124" s="1210"/>
      <c r="Q124" s="1210"/>
      <c r="R124" s="1210"/>
      <c r="S124" s="1210"/>
      <c r="T124" s="1210"/>
      <c r="U124" s="1210"/>
      <c r="V124" s="1210"/>
      <c r="W124" s="1210"/>
      <c r="X124" s="1210"/>
      <c r="Y124" s="1169"/>
      <c r="Z124" s="1169"/>
      <c r="AA124" s="1169"/>
      <c r="AB124" s="1266"/>
      <c r="AC124" s="1209"/>
      <c r="AD124" s="1210"/>
      <c r="AE124" s="1210"/>
      <c r="AF124" s="1210"/>
      <c r="AG124" s="1210"/>
      <c r="AH124" s="1210"/>
      <c r="AI124" s="1210"/>
      <c r="AJ124" s="1210"/>
      <c r="AK124" s="1210"/>
      <c r="AL124" s="1210"/>
      <c r="AM124" s="1210"/>
      <c r="AN124" s="1210"/>
      <c r="AO124" s="1210"/>
      <c r="AP124" s="1210"/>
      <c r="AQ124" s="1210"/>
      <c r="AR124" s="1210"/>
      <c r="AS124" s="1210"/>
      <c r="AT124" s="1210"/>
      <c r="AU124" s="1210"/>
      <c r="AV124" s="1210"/>
      <c r="AW124" s="1210"/>
      <c r="AX124" s="1210"/>
      <c r="AY124" s="1210"/>
      <c r="AZ124" s="1169"/>
      <c r="BA124" s="1169"/>
      <c r="BB124" s="1169"/>
      <c r="BC124" s="1170"/>
      <c r="BE124" s="1132">
        <f>IF(ISTEXT(VLOOKUP(BF124,Table_Feats,2,0)),VLOOKUP(BF124,Table_Feats,2,0),"")</f>
      </c>
      <c r="BF124" s="1134"/>
      <c r="BG124" s="1135"/>
      <c r="BH124" s="1135"/>
      <c r="BI124" s="1135"/>
      <c r="BJ124" s="1135"/>
      <c r="BK124" s="1135"/>
      <c r="BL124" s="1135"/>
      <c r="BM124" s="1135"/>
      <c r="BN124" s="1135"/>
      <c r="BO124" s="1135"/>
      <c r="BP124" s="1136"/>
      <c r="BQ124" s="1136"/>
      <c r="BR124" s="1136"/>
      <c r="BS124" s="1136"/>
      <c r="BT124" s="1136"/>
      <c r="BU124" s="1136"/>
      <c r="BV124" s="1139">
        <f>IF(ISTEXT(VLOOKUP(BF124,Table_Feats,4,0)),VLOOKUP(BF124,Table_Feats,4,0),"")</f>
      </c>
      <c r="BW124" s="1140"/>
      <c r="BX124" s="1140"/>
      <c r="BY124" s="1140"/>
      <c r="BZ124" s="1140"/>
      <c r="CA124" s="1140"/>
      <c r="CB124" s="1140"/>
      <c r="CC124" s="1140"/>
      <c r="CD124" s="1140"/>
      <c r="CE124" s="1140"/>
      <c r="CF124" s="1140"/>
      <c r="CG124" s="1140"/>
      <c r="CH124" s="1140"/>
      <c r="CI124" s="1140"/>
      <c r="CJ124" s="1140"/>
      <c r="CK124" s="1140"/>
      <c r="CL124" s="1140"/>
      <c r="CM124" s="1140"/>
      <c r="CN124" s="1140"/>
      <c r="CO124" s="1140"/>
      <c r="CP124" s="1140"/>
      <c r="CQ124" s="1140"/>
      <c r="CR124" s="1140"/>
      <c r="CS124" s="1140"/>
      <c r="CT124" s="1140"/>
      <c r="CU124" s="33"/>
      <c r="CV124" s="25"/>
    </row>
    <row r="125" spans="1:100" ht="15.75" customHeight="1">
      <c r="A125" s="22"/>
      <c r="B125" s="1209"/>
      <c r="C125" s="1210"/>
      <c r="D125" s="1210"/>
      <c r="E125" s="1210"/>
      <c r="F125" s="1210"/>
      <c r="G125" s="1210"/>
      <c r="H125" s="1210"/>
      <c r="I125" s="1210"/>
      <c r="J125" s="1210"/>
      <c r="K125" s="1210"/>
      <c r="L125" s="1210"/>
      <c r="M125" s="1210"/>
      <c r="N125" s="1210"/>
      <c r="O125" s="1210"/>
      <c r="P125" s="1210"/>
      <c r="Q125" s="1210"/>
      <c r="R125" s="1210"/>
      <c r="S125" s="1210"/>
      <c r="T125" s="1210"/>
      <c r="U125" s="1210"/>
      <c r="V125" s="1210"/>
      <c r="W125" s="1210"/>
      <c r="X125" s="1210"/>
      <c r="Y125" s="1169"/>
      <c r="Z125" s="1169"/>
      <c r="AA125" s="1169"/>
      <c r="AB125" s="1266"/>
      <c r="AC125" s="1209"/>
      <c r="AD125" s="1210"/>
      <c r="AE125" s="1210"/>
      <c r="AF125" s="1210"/>
      <c r="AG125" s="1210"/>
      <c r="AH125" s="1210"/>
      <c r="AI125" s="1210"/>
      <c r="AJ125" s="1210"/>
      <c r="AK125" s="1210"/>
      <c r="AL125" s="1210"/>
      <c r="AM125" s="1210"/>
      <c r="AN125" s="1210"/>
      <c r="AO125" s="1210"/>
      <c r="AP125" s="1210"/>
      <c r="AQ125" s="1210"/>
      <c r="AR125" s="1210"/>
      <c r="AS125" s="1210"/>
      <c r="AT125" s="1210"/>
      <c r="AU125" s="1210"/>
      <c r="AV125" s="1210"/>
      <c r="AW125" s="1210"/>
      <c r="AX125" s="1210"/>
      <c r="AY125" s="1210"/>
      <c r="AZ125" s="1169"/>
      <c r="BA125" s="1169"/>
      <c r="BB125" s="1169"/>
      <c r="BC125" s="1170"/>
      <c r="BE125" s="1133"/>
      <c r="BF125" s="1142"/>
      <c r="BG125" s="1142"/>
      <c r="BH125" s="1142"/>
      <c r="BI125" s="1142"/>
      <c r="BJ125" s="1142"/>
      <c r="BK125" s="1142"/>
      <c r="BL125" s="1142"/>
      <c r="BM125" s="1142"/>
      <c r="BN125" s="1142"/>
      <c r="BO125" s="1142"/>
      <c r="BP125" s="1143"/>
      <c r="BQ125" s="1143"/>
      <c r="BR125" s="1143"/>
      <c r="BS125" s="1143"/>
      <c r="BT125" s="1143"/>
      <c r="BU125" s="1143"/>
      <c r="BV125" s="1144"/>
      <c r="BW125" s="1144"/>
      <c r="BX125" s="1144"/>
      <c r="BY125" s="1144"/>
      <c r="BZ125" s="1144"/>
      <c r="CA125" s="1144"/>
      <c r="CB125" s="1144"/>
      <c r="CC125" s="1144"/>
      <c r="CD125" s="1144"/>
      <c r="CE125" s="1144"/>
      <c r="CF125" s="1144"/>
      <c r="CG125" s="1144"/>
      <c r="CH125" s="1144"/>
      <c r="CI125" s="1144"/>
      <c r="CJ125" s="1144"/>
      <c r="CK125" s="1144"/>
      <c r="CL125" s="1144"/>
      <c r="CM125" s="1144"/>
      <c r="CN125" s="1144"/>
      <c r="CO125" s="1144"/>
      <c r="CP125" s="1144"/>
      <c r="CQ125" s="1144"/>
      <c r="CR125" s="1144"/>
      <c r="CS125" s="1144"/>
      <c r="CT125" s="1144"/>
      <c r="CU125" s="33"/>
      <c r="CV125" s="25"/>
    </row>
    <row r="126" spans="1:100" ht="15.75" customHeight="1" thickBot="1">
      <c r="A126" s="22"/>
      <c r="B126" s="1209"/>
      <c r="C126" s="1210"/>
      <c r="D126" s="1210"/>
      <c r="E126" s="1210"/>
      <c r="F126" s="1210"/>
      <c r="G126" s="1210"/>
      <c r="H126" s="1210"/>
      <c r="I126" s="1210"/>
      <c r="J126" s="1210"/>
      <c r="K126" s="1210"/>
      <c r="L126" s="1210"/>
      <c r="M126" s="1210"/>
      <c r="N126" s="1210"/>
      <c r="O126" s="1210"/>
      <c r="P126" s="1210"/>
      <c r="Q126" s="1210"/>
      <c r="R126" s="1210"/>
      <c r="S126" s="1210"/>
      <c r="T126" s="1210"/>
      <c r="U126" s="1210"/>
      <c r="V126" s="1210"/>
      <c r="W126" s="1210"/>
      <c r="X126" s="1210"/>
      <c r="Y126" s="1169"/>
      <c r="Z126" s="1169"/>
      <c r="AA126" s="1169"/>
      <c r="AB126" s="1266"/>
      <c r="AC126" s="1209"/>
      <c r="AD126" s="1210"/>
      <c r="AE126" s="1210"/>
      <c r="AF126" s="1210"/>
      <c r="AG126" s="1210"/>
      <c r="AH126" s="1210"/>
      <c r="AI126" s="1210"/>
      <c r="AJ126" s="1210"/>
      <c r="AK126" s="1210"/>
      <c r="AL126" s="1210"/>
      <c r="AM126" s="1210"/>
      <c r="AN126" s="1210"/>
      <c r="AO126" s="1210"/>
      <c r="AP126" s="1210"/>
      <c r="AQ126" s="1210"/>
      <c r="AR126" s="1210"/>
      <c r="AS126" s="1210"/>
      <c r="AT126" s="1210"/>
      <c r="AU126" s="1210"/>
      <c r="AV126" s="1210"/>
      <c r="AW126" s="1210"/>
      <c r="AX126" s="1210"/>
      <c r="AY126" s="1210"/>
      <c r="AZ126" s="1169"/>
      <c r="BA126" s="1169"/>
      <c r="BB126" s="1169"/>
      <c r="BC126" s="1170"/>
      <c r="BE126" s="1145" t="s">
        <v>55</v>
      </c>
      <c r="BF126" s="1146"/>
      <c r="BG126" s="1146"/>
      <c r="BH126" s="1146"/>
      <c r="BI126" s="1146"/>
      <c r="BJ126" s="1146"/>
      <c r="BK126" s="1146"/>
      <c r="BL126" s="1146"/>
      <c r="BM126" s="1146"/>
      <c r="BN126" s="1146"/>
      <c r="BO126" s="1146"/>
      <c r="BP126" s="1146"/>
      <c r="BQ126" s="1146"/>
      <c r="BR126" s="1146"/>
      <c r="BS126" s="1146"/>
      <c r="BT126" s="1146"/>
      <c r="BU126" s="1146"/>
      <c r="BV126" s="1146"/>
      <c r="BW126" s="1146"/>
      <c r="BX126" s="1146"/>
      <c r="BY126" s="1146"/>
      <c r="BZ126" s="1146"/>
      <c r="CA126" s="1146"/>
      <c r="CB126" s="1146"/>
      <c r="CC126" s="1146"/>
      <c r="CD126" s="1146"/>
      <c r="CE126" s="1146"/>
      <c r="CF126" s="1146"/>
      <c r="CG126" s="1146"/>
      <c r="CH126" s="1146"/>
      <c r="CI126" s="1146"/>
      <c r="CJ126" s="1146"/>
      <c r="CK126" s="1146"/>
      <c r="CL126" s="1146"/>
      <c r="CM126" s="1146"/>
      <c r="CN126" s="1146"/>
      <c r="CO126" s="1146"/>
      <c r="CP126" s="1146"/>
      <c r="CQ126" s="1146"/>
      <c r="CR126" s="1146"/>
      <c r="CS126" s="1146"/>
      <c r="CT126" s="1146"/>
      <c r="CU126" s="1147"/>
      <c r="CV126" s="25"/>
    </row>
    <row r="127" spans="1:100" ht="15.75" customHeight="1">
      <c r="A127" s="22"/>
      <c r="B127" s="1209"/>
      <c r="C127" s="1210"/>
      <c r="D127" s="1210"/>
      <c r="E127" s="1210"/>
      <c r="F127" s="1210"/>
      <c r="G127" s="1210"/>
      <c r="H127" s="1210"/>
      <c r="I127" s="1210"/>
      <c r="J127" s="1210"/>
      <c r="K127" s="1210"/>
      <c r="L127" s="1210"/>
      <c r="M127" s="1210"/>
      <c r="N127" s="1210"/>
      <c r="O127" s="1210"/>
      <c r="P127" s="1210"/>
      <c r="Q127" s="1210"/>
      <c r="R127" s="1210"/>
      <c r="S127" s="1210"/>
      <c r="T127" s="1210"/>
      <c r="U127" s="1210"/>
      <c r="V127" s="1210"/>
      <c r="W127" s="1210"/>
      <c r="X127" s="1210"/>
      <c r="Y127" s="1169"/>
      <c r="Z127" s="1169"/>
      <c r="AA127" s="1169"/>
      <c r="AB127" s="1266"/>
      <c r="AC127" s="1209"/>
      <c r="AD127" s="1210"/>
      <c r="AE127" s="1210"/>
      <c r="AF127" s="1210"/>
      <c r="AG127" s="1210"/>
      <c r="AH127" s="1210"/>
      <c r="AI127" s="1210"/>
      <c r="AJ127" s="1210"/>
      <c r="AK127" s="1210"/>
      <c r="AL127" s="1210"/>
      <c r="AM127" s="1210"/>
      <c r="AN127" s="1210"/>
      <c r="AO127" s="1210"/>
      <c r="AP127" s="1210"/>
      <c r="AQ127" s="1210"/>
      <c r="AR127" s="1210"/>
      <c r="AS127" s="1210"/>
      <c r="AT127" s="1210"/>
      <c r="AU127" s="1210"/>
      <c r="AV127" s="1210"/>
      <c r="AW127" s="1210"/>
      <c r="AX127" s="1210"/>
      <c r="AY127" s="1210"/>
      <c r="AZ127" s="1169"/>
      <c r="BA127" s="1169"/>
      <c r="BB127" s="1169"/>
      <c r="BC127" s="1170"/>
      <c r="BE127" s="1148"/>
      <c r="BF127" s="1149"/>
      <c r="BG127" s="1149"/>
      <c r="BH127" s="1149"/>
      <c r="BI127" s="1149"/>
      <c r="BJ127" s="1149"/>
      <c r="BK127" s="1149"/>
      <c r="BL127" s="1149"/>
      <c r="BM127" s="1149"/>
      <c r="BN127" s="1149"/>
      <c r="BO127" s="1149"/>
      <c r="BP127" s="1149"/>
      <c r="BQ127" s="1149"/>
      <c r="BR127" s="1149"/>
      <c r="BS127" s="1149"/>
      <c r="BT127" s="1149"/>
      <c r="BU127" s="1149"/>
      <c r="BV127" s="1149"/>
      <c r="BW127" s="1149"/>
      <c r="BX127" s="1149"/>
      <c r="BY127" s="1149"/>
      <c r="BZ127" s="1149"/>
      <c r="CA127" s="1149"/>
      <c r="CB127" s="1149"/>
      <c r="CC127" s="1149"/>
      <c r="CD127" s="1149"/>
      <c r="CE127" s="1149"/>
      <c r="CF127" s="1149"/>
      <c r="CG127" s="1149"/>
      <c r="CH127" s="1149"/>
      <c r="CI127" s="1149"/>
      <c r="CJ127" s="1149"/>
      <c r="CK127" s="1149"/>
      <c r="CL127" s="1149"/>
      <c r="CM127" s="1149"/>
      <c r="CN127" s="1149"/>
      <c r="CO127" s="1149"/>
      <c r="CP127" s="1149"/>
      <c r="CQ127" s="1149"/>
      <c r="CR127" s="1149"/>
      <c r="CS127" s="1149"/>
      <c r="CT127" s="1149"/>
      <c r="CU127" s="1150"/>
      <c r="CV127" s="25"/>
    </row>
    <row r="128" spans="1:100" ht="15.75" customHeight="1">
      <c r="A128" s="22"/>
      <c r="B128" s="1209"/>
      <c r="C128" s="1210"/>
      <c r="D128" s="1210"/>
      <c r="E128" s="1210"/>
      <c r="F128" s="1210"/>
      <c r="G128" s="1210"/>
      <c r="H128" s="1210"/>
      <c r="I128" s="1210"/>
      <c r="J128" s="1210"/>
      <c r="K128" s="1210"/>
      <c r="L128" s="1210"/>
      <c r="M128" s="1210"/>
      <c r="N128" s="1210"/>
      <c r="O128" s="1210"/>
      <c r="P128" s="1210"/>
      <c r="Q128" s="1210"/>
      <c r="R128" s="1210"/>
      <c r="S128" s="1210"/>
      <c r="T128" s="1210"/>
      <c r="U128" s="1210"/>
      <c r="V128" s="1210"/>
      <c r="W128" s="1210"/>
      <c r="X128" s="1210"/>
      <c r="Y128" s="1169"/>
      <c r="Z128" s="1169"/>
      <c r="AA128" s="1169"/>
      <c r="AB128" s="1266"/>
      <c r="AC128" s="1209"/>
      <c r="AD128" s="1210"/>
      <c r="AE128" s="1210"/>
      <c r="AF128" s="1210"/>
      <c r="AG128" s="1210"/>
      <c r="AH128" s="1210"/>
      <c r="AI128" s="1210"/>
      <c r="AJ128" s="1210"/>
      <c r="AK128" s="1210"/>
      <c r="AL128" s="1210"/>
      <c r="AM128" s="1210"/>
      <c r="AN128" s="1210"/>
      <c r="AO128" s="1210"/>
      <c r="AP128" s="1210"/>
      <c r="AQ128" s="1210"/>
      <c r="AR128" s="1210"/>
      <c r="AS128" s="1210"/>
      <c r="AT128" s="1210"/>
      <c r="AU128" s="1210"/>
      <c r="AV128" s="1210"/>
      <c r="AW128" s="1210"/>
      <c r="AX128" s="1210"/>
      <c r="AY128" s="1210"/>
      <c r="AZ128" s="1169"/>
      <c r="BA128" s="1169"/>
      <c r="BB128" s="1169"/>
      <c r="BC128" s="1170"/>
      <c r="BE128" s="22"/>
      <c r="BF128" s="1126"/>
      <c r="BG128" s="1126"/>
      <c r="BH128" s="1126"/>
      <c r="BI128" s="1126"/>
      <c r="BJ128" s="1126"/>
      <c r="BK128" s="1126"/>
      <c r="BL128" s="1126"/>
      <c r="BM128" s="1126"/>
      <c r="BN128" s="1126"/>
      <c r="BO128" s="1126"/>
      <c r="BP128" s="1126"/>
      <c r="BQ128" s="1126"/>
      <c r="BR128" s="1126"/>
      <c r="BS128" s="1126"/>
      <c r="BT128" s="1126"/>
      <c r="BU128" s="1126"/>
      <c r="BV128" s="1126"/>
      <c r="BW128" s="1126"/>
      <c r="BX128" s="1126"/>
      <c r="BY128" s="1126"/>
      <c r="BZ128" s="1126"/>
      <c r="CA128" s="1126"/>
      <c r="CB128" s="1126"/>
      <c r="CC128" s="1126"/>
      <c r="CD128" s="1126"/>
      <c r="CE128" s="1126"/>
      <c r="CF128" s="1126"/>
      <c r="CG128" s="1126"/>
      <c r="CH128" s="1126"/>
      <c r="CI128" s="1126"/>
      <c r="CJ128" s="1126"/>
      <c r="CK128" s="1126"/>
      <c r="CL128" s="1126"/>
      <c r="CM128" s="1126"/>
      <c r="CN128" s="1126"/>
      <c r="CO128" s="1126"/>
      <c r="CP128" s="1126"/>
      <c r="CQ128" s="1126"/>
      <c r="CR128" s="1126"/>
      <c r="CS128" s="1126"/>
      <c r="CT128" s="1126"/>
      <c r="CU128" s="33"/>
      <c r="CV128" s="25"/>
    </row>
    <row r="129" spans="1:100" ht="15.75" customHeight="1">
      <c r="A129" s="22"/>
      <c r="B129" s="1209"/>
      <c r="C129" s="1210"/>
      <c r="D129" s="1210"/>
      <c r="E129" s="1210"/>
      <c r="F129" s="1210"/>
      <c r="G129" s="1210"/>
      <c r="H129" s="1210"/>
      <c r="I129" s="1210"/>
      <c r="J129" s="1210"/>
      <c r="K129" s="1210"/>
      <c r="L129" s="1210"/>
      <c r="M129" s="1210"/>
      <c r="N129" s="1210"/>
      <c r="O129" s="1210"/>
      <c r="P129" s="1210"/>
      <c r="Q129" s="1210"/>
      <c r="R129" s="1210"/>
      <c r="S129" s="1210"/>
      <c r="T129" s="1210"/>
      <c r="U129" s="1210"/>
      <c r="V129" s="1210"/>
      <c r="W129" s="1210"/>
      <c r="X129" s="1210"/>
      <c r="Y129" s="1169"/>
      <c r="Z129" s="1169"/>
      <c r="AA129" s="1169"/>
      <c r="AB129" s="1266"/>
      <c r="AC129" s="1209"/>
      <c r="AD129" s="1210"/>
      <c r="AE129" s="1210"/>
      <c r="AF129" s="1210"/>
      <c r="AG129" s="1210"/>
      <c r="AH129" s="1210"/>
      <c r="AI129" s="1210"/>
      <c r="AJ129" s="1210"/>
      <c r="AK129" s="1210"/>
      <c r="AL129" s="1210"/>
      <c r="AM129" s="1210"/>
      <c r="AN129" s="1210"/>
      <c r="AO129" s="1210"/>
      <c r="AP129" s="1210"/>
      <c r="AQ129" s="1210"/>
      <c r="AR129" s="1210"/>
      <c r="AS129" s="1210"/>
      <c r="AT129" s="1210"/>
      <c r="AU129" s="1210"/>
      <c r="AV129" s="1210"/>
      <c r="AW129" s="1210"/>
      <c r="AX129" s="1210"/>
      <c r="AY129" s="1210"/>
      <c r="AZ129" s="1169"/>
      <c r="BA129" s="1169"/>
      <c r="BB129" s="1169"/>
      <c r="BC129" s="1170"/>
      <c r="BE129" s="22"/>
      <c r="BF129" s="1126"/>
      <c r="BG129" s="1126"/>
      <c r="BH129" s="1126"/>
      <c r="BI129" s="1126"/>
      <c r="BJ129" s="1126"/>
      <c r="BK129" s="1126"/>
      <c r="BL129" s="1126"/>
      <c r="BM129" s="1126"/>
      <c r="BN129" s="1126"/>
      <c r="BO129" s="1126"/>
      <c r="BP129" s="1126"/>
      <c r="BQ129" s="1126"/>
      <c r="BR129" s="1126"/>
      <c r="BS129" s="1126"/>
      <c r="BT129" s="1126"/>
      <c r="BU129" s="1126"/>
      <c r="BV129" s="1126"/>
      <c r="BW129" s="1126"/>
      <c r="BX129" s="1126"/>
      <c r="BY129" s="1126"/>
      <c r="BZ129" s="1126"/>
      <c r="CA129" s="1126"/>
      <c r="CB129" s="1126"/>
      <c r="CC129" s="1126"/>
      <c r="CD129" s="1126"/>
      <c r="CE129" s="1126"/>
      <c r="CF129" s="1126"/>
      <c r="CG129" s="1126"/>
      <c r="CH129" s="1126"/>
      <c r="CI129" s="1126"/>
      <c r="CJ129" s="1126"/>
      <c r="CK129" s="1126"/>
      <c r="CL129" s="1126"/>
      <c r="CM129" s="1126"/>
      <c r="CN129" s="1126"/>
      <c r="CO129" s="1126"/>
      <c r="CP129" s="1126"/>
      <c r="CQ129" s="1126"/>
      <c r="CR129" s="1126"/>
      <c r="CS129" s="1126"/>
      <c r="CT129" s="1126"/>
      <c r="CU129" s="33"/>
      <c r="CV129" s="25"/>
    </row>
    <row r="130" spans="1:100" ht="15.75" customHeight="1">
      <c r="A130" s="22"/>
      <c r="B130" s="1294" t="s">
        <v>220</v>
      </c>
      <c r="C130" s="1295"/>
      <c r="D130" s="1295"/>
      <c r="E130" s="1295"/>
      <c r="F130" s="1295"/>
      <c r="G130" s="1295"/>
      <c r="H130" s="1295"/>
      <c r="I130" s="1295"/>
      <c r="J130" s="1295"/>
      <c r="K130" s="1295"/>
      <c r="L130" s="1295"/>
      <c r="M130" s="1295"/>
      <c r="N130" s="1295"/>
      <c r="O130" s="1295"/>
      <c r="P130" s="1295"/>
      <c r="Q130" s="1295"/>
      <c r="R130" s="1295"/>
      <c r="S130" s="1295"/>
      <c r="T130" s="1295"/>
      <c r="U130" s="1295"/>
      <c r="V130" s="1295"/>
      <c r="W130" s="1295"/>
      <c r="X130" s="1295"/>
      <c r="Y130" s="1298">
        <f>Front!G83+Front!G94+Front!G106+Front!G118+Front!U135+Front!AX142</f>
        <v>0</v>
      </c>
      <c r="Z130" s="1298"/>
      <c r="AA130" s="1298"/>
      <c r="AB130" s="1299"/>
      <c r="AC130" s="1209"/>
      <c r="AD130" s="1210"/>
      <c r="AE130" s="1210"/>
      <c r="AF130" s="1210"/>
      <c r="AG130" s="1210"/>
      <c r="AH130" s="1210"/>
      <c r="AI130" s="1210"/>
      <c r="AJ130" s="1210"/>
      <c r="AK130" s="1210"/>
      <c r="AL130" s="1210"/>
      <c r="AM130" s="1210"/>
      <c r="AN130" s="1210"/>
      <c r="AO130" s="1210"/>
      <c r="AP130" s="1210"/>
      <c r="AQ130" s="1210"/>
      <c r="AR130" s="1210"/>
      <c r="AS130" s="1210"/>
      <c r="AT130" s="1210"/>
      <c r="AU130" s="1210"/>
      <c r="AV130" s="1210"/>
      <c r="AW130" s="1210"/>
      <c r="AX130" s="1210"/>
      <c r="AY130" s="1210"/>
      <c r="AZ130" s="1169"/>
      <c r="BA130" s="1169"/>
      <c r="BB130" s="1169"/>
      <c r="BC130" s="1170"/>
      <c r="BE130" s="22"/>
      <c r="BF130" s="1130"/>
      <c r="BG130" s="1130"/>
      <c r="BH130" s="1130"/>
      <c r="BI130" s="1130"/>
      <c r="BJ130" s="1130"/>
      <c r="BK130" s="1130"/>
      <c r="BL130" s="1130"/>
      <c r="BM130" s="1130"/>
      <c r="BN130" s="1130"/>
      <c r="BO130" s="1130"/>
      <c r="BP130" s="1130"/>
      <c r="BQ130" s="1130"/>
      <c r="BR130" s="1130"/>
      <c r="BS130" s="1130"/>
      <c r="BT130" s="1130"/>
      <c r="BU130" s="1130"/>
      <c r="BV130" s="1130"/>
      <c r="BW130" s="1130"/>
      <c r="BX130" s="1130"/>
      <c r="BY130" s="1130"/>
      <c r="BZ130" s="1130"/>
      <c r="CA130" s="1130"/>
      <c r="CB130" s="1130"/>
      <c r="CC130" s="1130"/>
      <c r="CD130" s="1130"/>
      <c r="CE130" s="1130"/>
      <c r="CF130" s="1130"/>
      <c r="CG130" s="1130"/>
      <c r="CH130" s="1130"/>
      <c r="CI130" s="1130"/>
      <c r="CJ130" s="1130"/>
      <c r="CK130" s="1130"/>
      <c r="CL130" s="1130"/>
      <c r="CM130" s="1130"/>
      <c r="CN130" s="1130"/>
      <c r="CO130" s="1130"/>
      <c r="CP130" s="1130"/>
      <c r="CQ130" s="1130"/>
      <c r="CR130" s="1130"/>
      <c r="CS130" s="1130"/>
      <c r="CT130" s="1130"/>
      <c r="CU130" s="33"/>
      <c r="CV130" s="25"/>
    </row>
    <row r="131" spans="1:100" ht="15.75" customHeight="1" thickBot="1">
      <c r="A131" s="22"/>
      <c r="B131" s="1296"/>
      <c r="C131" s="1297"/>
      <c r="D131" s="1297"/>
      <c r="E131" s="1297"/>
      <c r="F131" s="1297"/>
      <c r="G131" s="1297"/>
      <c r="H131" s="1297"/>
      <c r="I131" s="1297"/>
      <c r="J131" s="1297"/>
      <c r="K131" s="1297"/>
      <c r="L131" s="1297"/>
      <c r="M131" s="1297"/>
      <c r="N131" s="1297"/>
      <c r="O131" s="1297"/>
      <c r="P131" s="1297"/>
      <c r="Q131" s="1297"/>
      <c r="R131" s="1297"/>
      <c r="S131" s="1297"/>
      <c r="T131" s="1297"/>
      <c r="U131" s="1297"/>
      <c r="V131" s="1297"/>
      <c r="W131" s="1297"/>
      <c r="X131" s="1297"/>
      <c r="Y131" s="1300"/>
      <c r="Z131" s="1300"/>
      <c r="AA131" s="1300"/>
      <c r="AB131" s="1301"/>
      <c r="AC131" s="1285"/>
      <c r="AD131" s="1286"/>
      <c r="AE131" s="1286"/>
      <c r="AF131" s="1286"/>
      <c r="AG131" s="1286"/>
      <c r="AH131" s="1286"/>
      <c r="AI131" s="1286"/>
      <c r="AJ131" s="1286"/>
      <c r="AK131" s="1286"/>
      <c r="AL131" s="1286"/>
      <c r="AM131" s="1286"/>
      <c r="AN131" s="1286"/>
      <c r="AO131" s="1286"/>
      <c r="AP131" s="1286"/>
      <c r="AQ131" s="1286"/>
      <c r="AR131" s="1286"/>
      <c r="AS131" s="1286"/>
      <c r="AT131" s="1286"/>
      <c r="AU131" s="1286"/>
      <c r="AV131" s="1286"/>
      <c r="AW131" s="1286"/>
      <c r="AX131" s="1286"/>
      <c r="AY131" s="1286"/>
      <c r="AZ131" s="1171"/>
      <c r="BA131" s="1171"/>
      <c r="BB131" s="1171"/>
      <c r="BC131" s="1172"/>
      <c r="BE131" s="22"/>
      <c r="BF131" s="1168"/>
      <c r="BG131" s="1168"/>
      <c r="BH131" s="1168"/>
      <c r="BI131" s="1168"/>
      <c r="BJ131" s="1168"/>
      <c r="BK131" s="1168"/>
      <c r="BL131" s="1168"/>
      <c r="BM131" s="1168"/>
      <c r="BN131" s="1168"/>
      <c r="BO131" s="1168"/>
      <c r="BP131" s="1168"/>
      <c r="BQ131" s="1168"/>
      <c r="BR131" s="1168"/>
      <c r="BS131" s="1168"/>
      <c r="BT131" s="1168"/>
      <c r="BU131" s="1168"/>
      <c r="BV131" s="1168"/>
      <c r="BW131" s="1168"/>
      <c r="BX131" s="1168"/>
      <c r="BY131" s="1168"/>
      <c r="BZ131" s="1168"/>
      <c r="CA131" s="1168"/>
      <c r="CB131" s="1168"/>
      <c r="CC131" s="1168"/>
      <c r="CD131" s="1168"/>
      <c r="CE131" s="1168"/>
      <c r="CF131" s="1168"/>
      <c r="CG131" s="1168"/>
      <c r="CH131" s="1168"/>
      <c r="CI131" s="1168"/>
      <c r="CJ131" s="1168"/>
      <c r="CK131" s="1168"/>
      <c r="CL131" s="1168"/>
      <c r="CM131" s="1168"/>
      <c r="CN131" s="1168"/>
      <c r="CO131" s="1168"/>
      <c r="CP131" s="1168"/>
      <c r="CQ131" s="1168"/>
      <c r="CR131" s="1168"/>
      <c r="CS131" s="1168"/>
      <c r="CT131" s="1168"/>
      <c r="CU131" s="33"/>
      <c r="CV131" s="25"/>
    </row>
    <row r="132" spans="1:100" ht="15.75" customHeight="1" thickBot="1">
      <c r="A132" s="22"/>
      <c r="B132" s="1279"/>
      <c r="C132" s="1280"/>
      <c r="D132" s="1280"/>
      <c r="E132" s="1280"/>
      <c r="F132" s="1280"/>
      <c r="G132" s="1280"/>
      <c r="H132" s="1280"/>
      <c r="I132" s="1280"/>
      <c r="J132" s="1280"/>
      <c r="K132" s="1280"/>
      <c r="L132" s="1280"/>
      <c r="M132" s="1280"/>
      <c r="N132" s="1280"/>
      <c r="O132" s="1280"/>
      <c r="P132" s="1280"/>
      <c r="Q132" s="1280"/>
      <c r="R132" s="1280"/>
      <c r="S132" s="1280"/>
      <c r="T132" s="1280"/>
      <c r="U132" s="1280"/>
      <c r="V132" s="1280"/>
      <c r="W132" s="1280"/>
      <c r="X132" s="1281"/>
      <c r="Y132" s="1288">
        <f>Y15+Y19+Y23+Y27+Y31+Y35+AZ15+AZ19+AZ23+AZ27+AZ31+AZ35+SUM(Y42:AB131)+SUM(AZ137:BC146)</f>
        <v>3</v>
      </c>
      <c r="Z132" s="1288"/>
      <c r="AA132" s="1288"/>
      <c r="AB132" s="1289"/>
      <c r="AC132" s="1176" t="s">
        <v>196</v>
      </c>
      <c r="AD132" s="1177"/>
      <c r="AE132" s="1177"/>
      <c r="AF132" s="1177"/>
      <c r="AG132" s="1177"/>
      <c r="AH132" s="1177"/>
      <c r="AI132" s="1177"/>
      <c r="AJ132" s="1177"/>
      <c r="AK132" s="1177"/>
      <c r="AL132" s="1177"/>
      <c r="AM132" s="1177"/>
      <c r="AN132" s="1177"/>
      <c r="AO132" s="1177"/>
      <c r="AP132" s="1177"/>
      <c r="AQ132" s="1177"/>
      <c r="AR132" s="1177"/>
      <c r="AS132" s="1177"/>
      <c r="AT132" s="1177"/>
      <c r="AU132" s="1177"/>
      <c r="AV132" s="1177"/>
      <c r="AW132" s="1177"/>
      <c r="AX132" s="1177"/>
      <c r="AY132" s="1178"/>
      <c r="AZ132" s="1154"/>
      <c r="BA132" s="1154"/>
      <c r="BB132" s="1154"/>
      <c r="BC132" s="1155"/>
      <c r="BE132" s="22"/>
      <c r="BF132" s="1130"/>
      <c r="BG132" s="1130"/>
      <c r="BH132" s="1130"/>
      <c r="BI132" s="1130"/>
      <c r="BJ132" s="1130"/>
      <c r="BK132" s="1130"/>
      <c r="BL132" s="1130"/>
      <c r="BM132" s="1130"/>
      <c r="BN132" s="1130"/>
      <c r="BO132" s="1130"/>
      <c r="BP132" s="1130"/>
      <c r="BQ132" s="1130"/>
      <c r="BR132" s="1130"/>
      <c r="BS132" s="1130"/>
      <c r="BT132" s="1130"/>
      <c r="BU132" s="1130"/>
      <c r="BV132" s="1130"/>
      <c r="BW132" s="1130"/>
      <c r="BX132" s="1130"/>
      <c r="BY132" s="1130"/>
      <c r="BZ132" s="1130"/>
      <c r="CA132" s="1130"/>
      <c r="CB132" s="1130"/>
      <c r="CC132" s="1130"/>
      <c r="CD132" s="1130"/>
      <c r="CE132" s="1130"/>
      <c r="CF132" s="1130"/>
      <c r="CG132" s="1130"/>
      <c r="CH132" s="1130"/>
      <c r="CI132" s="1130"/>
      <c r="CJ132" s="1130"/>
      <c r="CK132" s="1130"/>
      <c r="CL132" s="1130"/>
      <c r="CM132" s="1130"/>
      <c r="CN132" s="1130"/>
      <c r="CO132" s="1130"/>
      <c r="CP132" s="1130"/>
      <c r="CQ132" s="1130"/>
      <c r="CR132" s="1130"/>
      <c r="CS132" s="1130"/>
      <c r="CT132" s="1130"/>
      <c r="CU132" s="33"/>
      <c r="CV132" s="25"/>
    </row>
    <row r="133" spans="1:100" ht="15.75" customHeight="1" thickBot="1">
      <c r="A133" s="22"/>
      <c r="B133" s="1282"/>
      <c r="C133" s="1283"/>
      <c r="D133" s="1283"/>
      <c r="E133" s="1283"/>
      <c r="F133" s="1283"/>
      <c r="G133" s="1283"/>
      <c r="H133" s="1283"/>
      <c r="I133" s="1283"/>
      <c r="J133" s="1283"/>
      <c r="K133" s="1283"/>
      <c r="L133" s="1283"/>
      <c r="M133" s="1283"/>
      <c r="N133" s="1283"/>
      <c r="O133" s="1283"/>
      <c r="P133" s="1283"/>
      <c r="Q133" s="1283"/>
      <c r="R133" s="1283"/>
      <c r="S133" s="1283"/>
      <c r="T133" s="1283"/>
      <c r="U133" s="1283"/>
      <c r="V133" s="1283"/>
      <c r="W133" s="1283"/>
      <c r="X133" s="1284"/>
      <c r="Y133" s="1290"/>
      <c r="Z133" s="1290"/>
      <c r="AA133" s="1290"/>
      <c r="AB133" s="1291"/>
      <c r="AC133" s="1179"/>
      <c r="AD133" s="1180"/>
      <c r="AE133" s="1180"/>
      <c r="AF133" s="1180"/>
      <c r="AG133" s="1180"/>
      <c r="AH133" s="1180"/>
      <c r="AI133" s="1180"/>
      <c r="AJ133" s="1180"/>
      <c r="AK133" s="1180"/>
      <c r="AL133" s="1180"/>
      <c r="AM133" s="1180"/>
      <c r="AN133" s="1180"/>
      <c r="AO133" s="1180"/>
      <c r="AP133" s="1180"/>
      <c r="AQ133" s="1180"/>
      <c r="AR133" s="1180"/>
      <c r="AS133" s="1180"/>
      <c r="AT133" s="1180"/>
      <c r="AU133" s="1180"/>
      <c r="AV133" s="1180"/>
      <c r="AW133" s="1180"/>
      <c r="AX133" s="1180"/>
      <c r="AY133" s="1181"/>
      <c r="AZ133" s="1156"/>
      <c r="BA133" s="1156"/>
      <c r="BB133" s="1156"/>
      <c r="BC133" s="1157"/>
      <c r="BE133" s="22"/>
      <c r="BF133" s="1168"/>
      <c r="BG133" s="1168"/>
      <c r="BH133" s="1168"/>
      <c r="BI133" s="1168"/>
      <c r="BJ133" s="1168"/>
      <c r="BK133" s="1168"/>
      <c r="BL133" s="1168"/>
      <c r="BM133" s="1168"/>
      <c r="BN133" s="1168"/>
      <c r="BO133" s="1168"/>
      <c r="BP133" s="1168"/>
      <c r="BQ133" s="1168"/>
      <c r="BR133" s="1168"/>
      <c r="BS133" s="1168"/>
      <c r="BT133" s="1168"/>
      <c r="BU133" s="1168"/>
      <c r="BV133" s="1168"/>
      <c r="BW133" s="1168"/>
      <c r="BX133" s="1168"/>
      <c r="BY133" s="1168"/>
      <c r="BZ133" s="1168"/>
      <c r="CA133" s="1168"/>
      <c r="CB133" s="1168"/>
      <c r="CC133" s="1168"/>
      <c r="CD133" s="1168"/>
      <c r="CE133" s="1168"/>
      <c r="CF133" s="1168"/>
      <c r="CG133" s="1168"/>
      <c r="CH133" s="1168"/>
      <c r="CI133" s="1168"/>
      <c r="CJ133" s="1168"/>
      <c r="CK133" s="1168"/>
      <c r="CL133" s="1168"/>
      <c r="CM133" s="1168"/>
      <c r="CN133" s="1168"/>
      <c r="CO133" s="1168"/>
      <c r="CP133" s="1168"/>
      <c r="CQ133" s="1168"/>
      <c r="CR133" s="1168"/>
      <c r="CS133" s="1168"/>
      <c r="CT133" s="1168"/>
      <c r="CU133" s="33"/>
      <c r="CV133" s="25"/>
    </row>
    <row r="134" spans="1:100" ht="15.75" customHeight="1" thickBot="1">
      <c r="A134" s="22"/>
      <c r="B134" s="59"/>
      <c r="C134" s="59"/>
      <c r="D134" s="59"/>
      <c r="E134" s="59"/>
      <c r="F134" s="59"/>
      <c r="G134" s="59"/>
      <c r="H134" s="59"/>
      <c r="I134" s="59"/>
      <c r="J134" s="59"/>
      <c r="K134" s="59"/>
      <c r="L134" s="59"/>
      <c r="M134" s="59"/>
      <c r="N134" s="59"/>
      <c r="O134" s="59"/>
      <c r="P134" s="59"/>
      <c r="Q134" s="59"/>
      <c r="R134" s="59"/>
      <c r="S134" s="59"/>
      <c r="T134" s="60"/>
      <c r="U134" s="59"/>
      <c r="V134" s="59"/>
      <c r="W134" s="59"/>
      <c r="X134" s="59"/>
      <c r="Y134" s="59"/>
      <c r="Z134" s="59"/>
      <c r="AA134" s="59"/>
      <c r="AB134" s="59"/>
      <c r="AC134" s="59"/>
      <c r="AD134" s="59"/>
      <c r="AE134" s="59"/>
      <c r="AF134" s="59"/>
      <c r="AG134" s="59"/>
      <c r="AH134" s="59"/>
      <c r="AI134" s="59"/>
      <c r="AJ134" s="59"/>
      <c r="AK134" s="59"/>
      <c r="AL134" s="59"/>
      <c r="AO134" s="55"/>
      <c r="AP134" s="55"/>
      <c r="AQ134" s="55"/>
      <c r="AR134" s="55"/>
      <c r="AS134" s="55"/>
      <c r="AT134" s="55"/>
      <c r="AU134" s="55"/>
      <c r="AV134" s="55"/>
      <c r="AW134" s="55"/>
      <c r="AX134" s="55"/>
      <c r="AY134" s="55"/>
      <c r="AZ134" s="55"/>
      <c r="BA134" s="55"/>
      <c r="BB134" s="55"/>
      <c r="BE134" s="22"/>
      <c r="BF134" s="1126"/>
      <c r="BG134" s="1126"/>
      <c r="BH134" s="1126"/>
      <c r="BI134" s="1126"/>
      <c r="BJ134" s="1126"/>
      <c r="BK134" s="1126"/>
      <c r="BL134" s="1126"/>
      <c r="BM134" s="1126"/>
      <c r="BN134" s="1126"/>
      <c r="BO134" s="1126"/>
      <c r="BP134" s="1126"/>
      <c r="BQ134" s="1126"/>
      <c r="BR134" s="1126"/>
      <c r="BS134" s="1126"/>
      <c r="BT134" s="1126"/>
      <c r="BU134" s="1126"/>
      <c r="BV134" s="1126"/>
      <c r="BW134" s="1126"/>
      <c r="BX134" s="1126"/>
      <c r="BY134" s="1126"/>
      <c r="BZ134" s="1126"/>
      <c r="CA134" s="1126"/>
      <c r="CB134" s="1126"/>
      <c r="CC134" s="1126"/>
      <c r="CD134" s="1126"/>
      <c r="CE134" s="1126"/>
      <c r="CF134" s="1126"/>
      <c r="CG134" s="1126"/>
      <c r="CH134" s="1126"/>
      <c r="CI134" s="1126"/>
      <c r="CJ134" s="1126"/>
      <c r="CK134" s="1126"/>
      <c r="CL134" s="1126"/>
      <c r="CM134" s="1126"/>
      <c r="CN134" s="1126"/>
      <c r="CO134" s="1126"/>
      <c r="CP134" s="1126"/>
      <c r="CQ134" s="1126"/>
      <c r="CR134" s="1126"/>
      <c r="CS134" s="1126"/>
      <c r="CT134" s="1126"/>
      <c r="CU134" s="33"/>
      <c r="CV134" s="25"/>
    </row>
    <row r="135" spans="1:100" ht="15.75" customHeight="1" thickBot="1">
      <c r="A135" s="22"/>
      <c r="B135" s="59"/>
      <c r="C135" s="59"/>
      <c r="D135" s="59"/>
      <c r="E135" s="59"/>
      <c r="F135" s="59"/>
      <c r="G135" s="1278" t="s">
        <v>197</v>
      </c>
      <c r="H135" s="1278"/>
      <c r="I135" s="1278"/>
      <c r="J135" s="1278"/>
      <c r="K135" s="1278"/>
      <c r="L135" s="1278"/>
      <c r="M135" s="1278"/>
      <c r="N135" s="1278"/>
      <c r="O135" s="1278"/>
      <c r="P135" s="1278"/>
      <c r="Q135" s="1278"/>
      <c r="R135" s="1278"/>
      <c r="S135" s="1278"/>
      <c r="T135" s="1278"/>
      <c r="U135" s="1278"/>
      <c r="V135" s="1278"/>
      <c r="AB135" s="59"/>
      <c r="AC135" s="1182" t="s">
        <v>198</v>
      </c>
      <c r="AD135" s="1183"/>
      <c r="AE135" s="1183"/>
      <c r="AF135" s="1183"/>
      <c r="AG135" s="1183"/>
      <c r="AH135" s="1183"/>
      <c r="AI135" s="1183"/>
      <c r="AJ135" s="1183"/>
      <c r="AK135" s="1183"/>
      <c r="AL135" s="1183"/>
      <c r="AM135" s="1183"/>
      <c r="AN135" s="1183"/>
      <c r="AO135" s="1183"/>
      <c r="AP135" s="1183"/>
      <c r="AQ135" s="1183"/>
      <c r="AR135" s="1183"/>
      <c r="AS135" s="1183"/>
      <c r="AT135" s="1183"/>
      <c r="AU135" s="1183"/>
      <c r="AV135" s="1183"/>
      <c r="AW135" s="1183"/>
      <c r="AX135" s="1183"/>
      <c r="AY135" s="1184"/>
      <c r="AZ135" s="1188" t="s">
        <v>179</v>
      </c>
      <c r="BA135" s="1189"/>
      <c r="BB135" s="1189"/>
      <c r="BC135" s="1190"/>
      <c r="BE135" s="22"/>
      <c r="BF135" s="1126"/>
      <c r="BG135" s="1126"/>
      <c r="BH135" s="1126"/>
      <c r="BI135" s="1126"/>
      <c r="BJ135" s="1126"/>
      <c r="BK135" s="1126"/>
      <c r="BL135" s="1126"/>
      <c r="BM135" s="1126"/>
      <c r="BN135" s="1126"/>
      <c r="BO135" s="1126"/>
      <c r="BP135" s="1126"/>
      <c r="BQ135" s="1126"/>
      <c r="BR135" s="1126"/>
      <c r="BS135" s="1126"/>
      <c r="BT135" s="1126"/>
      <c r="BU135" s="1126"/>
      <c r="BV135" s="1126"/>
      <c r="BW135" s="1126"/>
      <c r="BX135" s="1126"/>
      <c r="BY135" s="1126"/>
      <c r="BZ135" s="1126"/>
      <c r="CA135" s="1126"/>
      <c r="CB135" s="1126"/>
      <c r="CC135" s="1126"/>
      <c r="CD135" s="1126"/>
      <c r="CE135" s="1126"/>
      <c r="CF135" s="1126"/>
      <c r="CG135" s="1126"/>
      <c r="CH135" s="1126"/>
      <c r="CI135" s="1126"/>
      <c r="CJ135" s="1126"/>
      <c r="CK135" s="1126"/>
      <c r="CL135" s="1126"/>
      <c r="CM135" s="1126"/>
      <c r="CN135" s="1126"/>
      <c r="CO135" s="1126"/>
      <c r="CP135" s="1126"/>
      <c r="CQ135" s="1126"/>
      <c r="CR135" s="1126"/>
      <c r="CS135" s="1126"/>
      <c r="CT135" s="1126"/>
      <c r="CU135" s="33"/>
      <c r="CV135" s="25"/>
    </row>
    <row r="136" spans="1:100" ht="15.75" customHeight="1" thickBot="1">
      <c r="A136" s="22"/>
      <c r="B136" s="59"/>
      <c r="C136" s="59"/>
      <c r="D136" s="59"/>
      <c r="E136" s="59"/>
      <c r="F136" s="59"/>
      <c r="G136" s="1278"/>
      <c r="H136" s="1278"/>
      <c r="I136" s="1278"/>
      <c r="J136" s="1278"/>
      <c r="K136" s="1278"/>
      <c r="L136" s="1278"/>
      <c r="M136" s="1278"/>
      <c r="N136" s="1278"/>
      <c r="O136" s="1278"/>
      <c r="P136" s="1278"/>
      <c r="Q136" s="1278"/>
      <c r="R136" s="1278"/>
      <c r="S136" s="1278"/>
      <c r="T136" s="1278"/>
      <c r="U136" s="1278"/>
      <c r="V136" s="1278"/>
      <c r="AB136" s="59"/>
      <c r="AC136" s="1185"/>
      <c r="AD136" s="1186"/>
      <c r="AE136" s="1186"/>
      <c r="AF136" s="1186"/>
      <c r="AG136" s="1186"/>
      <c r="AH136" s="1186"/>
      <c r="AI136" s="1186"/>
      <c r="AJ136" s="1186"/>
      <c r="AK136" s="1186"/>
      <c r="AL136" s="1186"/>
      <c r="AM136" s="1186"/>
      <c r="AN136" s="1186"/>
      <c r="AO136" s="1186"/>
      <c r="AP136" s="1186"/>
      <c r="AQ136" s="1186"/>
      <c r="AR136" s="1186"/>
      <c r="AS136" s="1186"/>
      <c r="AT136" s="1186"/>
      <c r="AU136" s="1186"/>
      <c r="AV136" s="1186"/>
      <c r="AW136" s="1186"/>
      <c r="AX136" s="1186"/>
      <c r="AY136" s="1187"/>
      <c r="AZ136" s="1191"/>
      <c r="BA136" s="1192"/>
      <c r="BB136" s="1192"/>
      <c r="BC136" s="1193"/>
      <c r="BE136" s="22"/>
      <c r="BF136" s="1126"/>
      <c r="BG136" s="1126"/>
      <c r="BH136" s="1126"/>
      <c r="BI136" s="1126"/>
      <c r="BJ136" s="1126"/>
      <c r="BK136" s="1126"/>
      <c r="BL136" s="1126"/>
      <c r="BM136" s="1126"/>
      <c r="BN136" s="1126"/>
      <c r="BO136" s="1126"/>
      <c r="BP136" s="1126"/>
      <c r="BQ136" s="1126"/>
      <c r="BR136" s="1126"/>
      <c r="BS136" s="1126"/>
      <c r="BT136" s="1126"/>
      <c r="BU136" s="1126"/>
      <c r="BV136" s="1126"/>
      <c r="BW136" s="1126"/>
      <c r="BX136" s="1126"/>
      <c r="BY136" s="1126"/>
      <c r="BZ136" s="1126"/>
      <c r="CA136" s="1126"/>
      <c r="CB136" s="1126"/>
      <c r="CC136" s="1126"/>
      <c r="CD136" s="1126"/>
      <c r="CE136" s="1126"/>
      <c r="CF136" s="1126"/>
      <c r="CG136" s="1126"/>
      <c r="CH136" s="1126"/>
      <c r="CI136" s="1126"/>
      <c r="CJ136" s="1126"/>
      <c r="CK136" s="1126"/>
      <c r="CL136" s="1126"/>
      <c r="CM136" s="1126"/>
      <c r="CN136" s="1126"/>
      <c r="CO136" s="1126"/>
      <c r="CP136" s="1126"/>
      <c r="CQ136" s="1126"/>
      <c r="CR136" s="1126"/>
      <c r="CS136" s="1126"/>
      <c r="CT136" s="1126"/>
      <c r="CU136" s="33"/>
      <c r="CV136" s="25"/>
    </row>
    <row r="137" spans="1:100" ht="15.75" customHeight="1" thickBot="1">
      <c r="A137" s="22"/>
      <c r="B137" s="59"/>
      <c r="C137" s="59"/>
      <c r="D137" s="59"/>
      <c r="E137" s="61"/>
      <c r="F137" s="61"/>
      <c r="G137" s="61"/>
      <c r="H137" s="27"/>
      <c r="I137" s="27"/>
      <c r="J137" s="27"/>
      <c r="M137" s="27"/>
      <c r="N137" s="27"/>
      <c r="O137" s="27"/>
      <c r="P137" s="27"/>
      <c r="S137" s="27"/>
      <c r="T137" s="27"/>
      <c r="U137" s="27"/>
      <c r="V137" s="27"/>
      <c r="W137" s="59"/>
      <c r="X137" s="59"/>
      <c r="Y137" s="59"/>
      <c r="Z137" s="59"/>
      <c r="AA137" s="59"/>
      <c r="AB137" s="59"/>
      <c r="AC137" s="1277" t="s">
        <v>199</v>
      </c>
      <c r="AD137" s="1277"/>
      <c r="AE137" s="1277"/>
      <c r="AF137" s="1277"/>
      <c r="AG137" s="1277"/>
      <c r="AH137" s="1173" t="s">
        <v>383</v>
      </c>
      <c r="AI137" s="1174"/>
      <c r="AJ137" s="1174"/>
      <c r="AK137" s="1174"/>
      <c r="AL137" s="1174"/>
      <c r="AM137" s="1174"/>
      <c r="AN137" s="1174"/>
      <c r="AO137" s="1174"/>
      <c r="AP137" s="1174"/>
      <c r="AQ137" s="1174"/>
      <c r="AR137" s="1174"/>
      <c r="AS137" s="1174"/>
      <c r="AT137" s="1174"/>
      <c r="AU137" s="1174"/>
      <c r="AV137" s="1174"/>
      <c r="AW137" s="1174"/>
      <c r="AX137" s="1174"/>
      <c r="AY137" s="1174"/>
      <c r="AZ137" s="1175">
        <f>AI137/50</f>
        <v>0</v>
      </c>
      <c r="BA137" s="1175"/>
      <c r="BB137" s="1175"/>
      <c r="BC137" s="1175"/>
      <c r="BE137" s="22"/>
      <c r="BF137" s="1126"/>
      <c r="BG137" s="1126"/>
      <c r="BH137" s="1126"/>
      <c r="BI137" s="1126"/>
      <c r="BJ137" s="1126"/>
      <c r="BK137" s="1126"/>
      <c r="BL137" s="1126"/>
      <c r="BM137" s="1126"/>
      <c r="BN137" s="1126"/>
      <c r="BO137" s="1126"/>
      <c r="BP137" s="1126"/>
      <c r="BQ137" s="1126"/>
      <c r="BR137" s="1126"/>
      <c r="BS137" s="1126"/>
      <c r="BT137" s="1126"/>
      <c r="BU137" s="1126"/>
      <c r="BV137" s="1126"/>
      <c r="BW137" s="1126"/>
      <c r="BX137" s="1126"/>
      <c r="BY137" s="1126"/>
      <c r="BZ137" s="1126"/>
      <c r="CA137" s="1126"/>
      <c r="CB137" s="1126"/>
      <c r="CC137" s="1126"/>
      <c r="CD137" s="1126"/>
      <c r="CE137" s="1126"/>
      <c r="CF137" s="1126"/>
      <c r="CG137" s="1126"/>
      <c r="CH137" s="1126"/>
      <c r="CI137" s="1126"/>
      <c r="CJ137" s="1126"/>
      <c r="CK137" s="1126"/>
      <c r="CL137" s="1126"/>
      <c r="CM137" s="1126"/>
      <c r="CN137" s="1126"/>
      <c r="CO137" s="1126"/>
      <c r="CP137" s="1126"/>
      <c r="CQ137" s="1126"/>
      <c r="CR137" s="1126"/>
      <c r="CS137" s="1126"/>
      <c r="CT137" s="1126"/>
      <c r="CU137" s="33"/>
      <c r="CV137" s="25"/>
    </row>
    <row r="138" spans="1:100" ht="15.75" customHeight="1" thickBot="1">
      <c r="A138" s="22"/>
      <c r="B138" s="59"/>
      <c r="C138" s="59"/>
      <c r="D138" s="59"/>
      <c r="E138" s="59"/>
      <c r="F138" s="59"/>
      <c r="G138" s="1293">
        <f>VLOOKUP(IF(Temp_Str="",Str,Temp_Str),Table_Encumbrance,2,0)*IF(ISTEXT(Race),VLOOKUP(Size,Table_Size,2,0),1)</f>
        <v>33</v>
      </c>
      <c r="H138" s="1293"/>
      <c r="I138" s="1293"/>
      <c r="J138" s="1293"/>
      <c r="M138" s="1293">
        <f>VLOOKUP(IF(Temp_Str="",Str,Temp_Str),Table_Encumbrance,3,0)*IF(ISTEXT(Race),VLOOKUP(Size,Table_Size,2,0),1)</f>
        <v>66</v>
      </c>
      <c r="N138" s="1293"/>
      <c r="O138" s="1293"/>
      <c r="P138" s="1293"/>
      <c r="S138" s="1293">
        <f>VLOOKUP(IF(Temp_Str="",Str,Temp_Str),Table_Encumbrance,4,0)*IF(ISTEXT(Race),VLOOKUP(Size,Table_Size,2,0),1)</f>
        <v>100</v>
      </c>
      <c r="T138" s="1293"/>
      <c r="U138" s="1293"/>
      <c r="V138" s="1293"/>
      <c r="W138" s="59"/>
      <c r="X138" s="59"/>
      <c r="Y138" s="59"/>
      <c r="Z138" s="59"/>
      <c r="AA138" s="59"/>
      <c r="AB138" s="59"/>
      <c r="AC138" s="1277"/>
      <c r="AD138" s="1277"/>
      <c r="AE138" s="1277"/>
      <c r="AF138" s="1277"/>
      <c r="AG138" s="1277"/>
      <c r="AH138" s="1173"/>
      <c r="AI138" s="1174"/>
      <c r="AJ138" s="1174"/>
      <c r="AK138" s="1174"/>
      <c r="AL138" s="1174"/>
      <c r="AM138" s="1174"/>
      <c r="AN138" s="1174"/>
      <c r="AO138" s="1174"/>
      <c r="AP138" s="1174"/>
      <c r="AQ138" s="1174"/>
      <c r="AR138" s="1174"/>
      <c r="AS138" s="1174"/>
      <c r="AT138" s="1174"/>
      <c r="AU138" s="1174"/>
      <c r="AV138" s="1174"/>
      <c r="AW138" s="1174"/>
      <c r="AX138" s="1174"/>
      <c r="AY138" s="1174"/>
      <c r="AZ138" s="1175"/>
      <c r="BA138" s="1175"/>
      <c r="BB138" s="1175"/>
      <c r="BC138" s="1175"/>
      <c r="BE138" s="22"/>
      <c r="BF138" s="1126"/>
      <c r="BG138" s="1126"/>
      <c r="BH138" s="1126"/>
      <c r="BI138" s="1126"/>
      <c r="BJ138" s="1126"/>
      <c r="BK138" s="1126"/>
      <c r="BL138" s="1126"/>
      <c r="BM138" s="1126"/>
      <c r="BN138" s="1126"/>
      <c r="BO138" s="1126"/>
      <c r="BP138" s="1126"/>
      <c r="BQ138" s="1126"/>
      <c r="BR138" s="1126"/>
      <c r="BS138" s="1126"/>
      <c r="BT138" s="1126"/>
      <c r="BU138" s="1126"/>
      <c r="BV138" s="1126"/>
      <c r="BW138" s="1126"/>
      <c r="BX138" s="1126"/>
      <c r="BY138" s="1126"/>
      <c r="BZ138" s="1126"/>
      <c r="CA138" s="1126"/>
      <c r="CB138" s="1126"/>
      <c r="CC138" s="1126"/>
      <c r="CD138" s="1126"/>
      <c r="CE138" s="1126"/>
      <c r="CF138" s="1126"/>
      <c r="CG138" s="1126"/>
      <c r="CH138" s="1126"/>
      <c r="CI138" s="1126"/>
      <c r="CJ138" s="1126"/>
      <c r="CK138" s="1126"/>
      <c r="CL138" s="1126"/>
      <c r="CM138" s="1126"/>
      <c r="CN138" s="1126"/>
      <c r="CO138" s="1126"/>
      <c r="CP138" s="1126"/>
      <c r="CQ138" s="1126"/>
      <c r="CR138" s="1126"/>
      <c r="CS138" s="1126"/>
      <c r="CT138" s="1126"/>
      <c r="CU138" s="33"/>
      <c r="CV138" s="25"/>
    </row>
    <row r="139" spans="1:100" ht="15.75" customHeight="1" thickBot="1">
      <c r="A139" s="22"/>
      <c r="B139" s="59"/>
      <c r="C139" s="59"/>
      <c r="D139" s="59"/>
      <c r="E139" s="59"/>
      <c r="F139" s="59"/>
      <c r="G139" s="1293"/>
      <c r="H139" s="1293"/>
      <c r="I139" s="1293"/>
      <c r="J139" s="1293"/>
      <c r="M139" s="1293"/>
      <c r="N139" s="1293"/>
      <c r="O139" s="1293"/>
      <c r="P139" s="1293"/>
      <c r="S139" s="1293"/>
      <c r="T139" s="1293"/>
      <c r="U139" s="1293"/>
      <c r="V139" s="1293"/>
      <c r="W139" s="59"/>
      <c r="X139" s="59"/>
      <c r="Y139" s="59"/>
      <c r="AB139" s="59"/>
      <c r="AC139" s="1276" t="s">
        <v>200</v>
      </c>
      <c r="AD139" s="1276"/>
      <c r="AE139" s="1276"/>
      <c r="AF139" s="1276"/>
      <c r="AG139" s="1276"/>
      <c r="AH139" s="1207" t="s">
        <v>383</v>
      </c>
      <c r="AI139" s="1287"/>
      <c r="AJ139" s="1287"/>
      <c r="AK139" s="1287"/>
      <c r="AL139" s="1287"/>
      <c r="AM139" s="1287"/>
      <c r="AN139" s="1287"/>
      <c r="AO139" s="1287"/>
      <c r="AP139" s="1287"/>
      <c r="AQ139" s="1287"/>
      <c r="AR139" s="1287"/>
      <c r="AS139" s="1287"/>
      <c r="AT139" s="1287"/>
      <c r="AU139" s="1287"/>
      <c r="AV139" s="1287"/>
      <c r="AW139" s="1287"/>
      <c r="AX139" s="1287"/>
      <c r="AY139" s="1287"/>
      <c r="AZ139" s="1175">
        <f>AI139/50</f>
        <v>0</v>
      </c>
      <c r="BA139" s="1175"/>
      <c r="BB139" s="1175"/>
      <c r="BC139" s="1175"/>
      <c r="BE139" s="22"/>
      <c r="BF139" s="1126"/>
      <c r="BG139" s="1126"/>
      <c r="BH139" s="1126"/>
      <c r="BI139" s="1126"/>
      <c r="BJ139" s="1126"/>
      <c r="BK139" s="1126"/>
      <c r="BL139" s="1126"/>
      <c r="BM139" s="1126"/>
      <c r="BN139" s="1126"/>
      <c r="BO139" s="1126"/>
      <c r="BP139" s="1126"/>
      <c r="BQ139" s="1126"/>
      <c r="BR139" s="1126"/>
      <c r="BS139" s="1126"/>
      <c r="BT139" s="1126"/>
      <c r="BU139" s="1126"/>
      <c r="BV139" s="1126"/>
      <c r="BW139" s="1126"/>
      <c r="BX139" s="1126"/>
      <c r="BY139" s="1126"/>
      <c r="BZ139" s="1126"/>
      <c r="CA139" s="1126"/>
      <c r="CB139" s="1126"/>
      <c r="CC139" s="1126"/>
      <c r="CD139" s="1126"/>
      <c r="CE139" s="1126"/>
      <c r="CF139" s="1126"/>
      <c r="CG139" s="1126"/>
      <c r="CH139" s="1126"/>
      <c r="CI139" s="1126"/>
      <c r="CJ139" s="1126"/>
      <c r="CK139" s="1126"/>
      <c r="CL139" s="1126"/>
      <c r="CM139" s="1126"/>
      <c r="CN139" s="1126"/>
      <c r="CO139" s="1126"/>
      <c r="CP139" s="1126"/>
      <c r="CQ139" s="1126"/>
      <c r="CR139" s="1126"/>
      <c r="CS139" s="1126"/>
      <c r="CT139" s="1126"/>
      <c r="CU139" s="33"/>
      <c r="CV139" s="25"/>
    </row>
    <row r="140" spans="1:100" ht="15.75" customHeight="1" thickBot="1">
      <c r="A140" s="22"/>
      <c r="B140" s="59"/>
      <c r="C140" s="59"/>
      <c r="D140" s="59"/>
      <c r="E140" s="59"/>
      <c r="F140" s="59"/>
      <c r="G140" s="1293"/>
      <c r="H140" s="1293"/>
      <c r="I140" s="1293"/>
      <c r="J140" s="1293"/>
      <c r="M140" s="1293"/>
      <c r="N140" s="1293"/>
      <c r="O140" s="1293"/>
      <c r="P140" s="1293"/>
      <c r="S140" s="1293"/>
      <c r="T140" s="1293"/>
      <c r="U140" s="1293"/>
      <c r="V140" s="1293"/>
      <c r="W140" s="59"/>
      <c r="X140" s="59"/>
      <c r="Y140" s="59"/>
      <c r="AB140" s="59"/>
      <c r="AC140" s="1276"/>
      <c r="AD140" s="1276"/>
      <c r="AE140" s="1276"/>
      <c r="AF140" s="1276"/>
      <c r="AG140" s="1276"/>
      <c r="AH140" s="1207"/>
      <c r="AI140" s="1287"/>
      <c r="AJ140" s="1287"/>
      <c r="AK140" s="1287"/>
      <c r="AL140" s="1287"/>
      <c r="AM140" s="1287"/>
      <c r="AN140" s="1287"/>
      <c r="AO140" s="1287"/>
      <c r="AP140" s="1287"/>
      <c r="AQ140" s="1287"/>
      <c r="AR140" s="1287"/>
      <c r="AS140" s="1287"/>
      <c r="AT140" s="1287"/>
      <c r="AU140" s="1287"/>
      <c r="AV140" s="1287"/>
      <c r="AW140" s="1287"/>
      <c r="AX140" s="1287"/>
      <c r="AY140" s="1287"/>
      <c r="AZ140" s="1175"/>
      <c r="BA140" s="1175"/>
      <c r="BB140" s="1175"/>
      <c r="BC140" s="1175"/>
      <c r="BE140" s="22"/>
      <c r="BF140" s="1126"/>
      <c r="BG140" s="1126"/>
      <c r="BH140" s="1126"/>
      <c r="BI140" s="1126"/>
      <c r="BJ140" s="1126"/>
      <c r="BK140" s="1126"/>
      <c r="BL140" s="1126"/>
      <c r="BM140" s="1126"/>
      <c r="BN140" s="1126"/>
      <c r="BO140" s="1126"/>
      <c r="BP140" s="1126"/>
      <c r="BQ140" s="1126"/>
      <c r="BR140" s="1126"/>
      <c r="BS140" s="1126"/>
      <c r="BT140" s="1126"/>
      <c r="BU140" s="1126"/>
      <c r="BV140" s="1126"/>
      <c r="BW140" s="1126"/>
      <c r="BX140" s="1126"/>
      <c r="BY140" s="1126"/>
      <c r="BZ140" s="1126"/>
      <c r="CA140" s="1126"/>
      <c r="CB140" s="1126"/>
      <c r="CC140" s="1126"/>
      <c r="CD140" s="1126"/>
      <c r="CE140" s="1126"/>
      <c r="CF140" s="1126"/>
      <c r="CG140" s="1126"/>
      <c r="CH140" s="1126"/>
      <c r="CI140" s="1126"/>
      <c r="CJ140" s="1126"/>
      <c r="CK140" s="1126"/>
      <c r="CL140" s="1126"/>
      <c r="CM140" s="1126"/>
      <c r="CN140" s="1126"/>
      <c r="CO140" s="1126"/>
      <c r="CP140" s="1126"/>
      <c r="CQ140" s="1126"/>
      <c r="CR140" s="1126"/>
      <c r="CS140" s="1126"/>
      <c r="CT140" s="1126"/>
      <c r="CU140" s="33"/>
      <c r="CV140" s="25"/>
    </row>
    <row r="141" spans="1:100" ht="15.75" customHeight="1">
      <c r="A141" s="22"/>
      <c r="B141" s="59"/>
      <c r="C141" s="59"/>
      <c r="D141" s="59"/>
      <c r="E141" s="59"/>
      <c r="F141" s="59"/>
      <c r="G141" s="1292" t="s">
        <v>201</v>
      </c>
      <c r="H141" s="1292"/>
      <c r="I141" s="1292"/>
      <c r="J141" s="1292"/>
      <c r="M141" s="1292" t="s">
        <v>202</v>
      </c>
      <c r="N141" s="1292"/>
      <c r="O141" s="1292"/>
      <c r="P141" s="1292"/>
      <c r="S141" s="1292" t="s">
        <v>203</v>
      </c>
      <c r="T141" s="1292"/>
      <c r="U141" s="1292"/>
      <c r="V141" s="1292"/>
      <c r="W141" s="59"/>
      <c r="X141" s="59"/>
      <c r="Y141" s="59"/>
      <c r="Z141" s="59"/>
      <c r="AA141" s="59"/>
      <c r="AB141" s="59"/>
      <c r="AC141" s="1276" t="s">
        <v>204</v>
      </c>
      <c r="AD141" s="1276"/>
      <c r="AE141" s="1276"/>
      <c r="AF141" s="1276"/>
      <c r="AG141" s="1276"/>
      <c r="AH141" s="1207" t="s">
        <v>383</v>
      </c>
      <c r="AI141" s="1287"/>
      <c r="AJ141" s="1287"/>
      <c r="AK141" s="1287"/>
      <c r="AL141" s="1287"/>
      <c r="AM141" s="1287"/>
      <c r="AN141" s="1287"/>
      <c r="AO141" s="1287"/>
      <c r="AP141" s="1287"/>
      <c r="AQ141" s="1287"/>
      <c r="AR141" s="1287"/>
      <c r="AS141" s="1287"/>
      <c r="AT141" s="1287"/>
      <c r="AU141" s="1287"/>
      <c r="AV141" s="1287"/>
      <c r="AW141" s="1287"/>
      <c r="AX141" s="1287"/>
      <c r="AY141" s="1287"/>
      <c r="AZ141" s="1175">
        <f>AI141/50</f>
        <v>0</v>
      </c>
      <c r="BA141" s="1175"/>
      <c r="BB141" s="1175"/>
      <c r="BC141" s="1175"/>
      <c r="BE141" s="22"/>
      <c r="BF141" s="1126"/>
      <c r="BG141" s="1126"/>
      <c r="BH141" s="1126"/>
      <c r="BI141" s="1126"/>
      <c r="BJ141" s="1126"/>
      <c r="BK141" s="1126"/>
      <c r="BL141" s="1126"/>
      <c r="BM141" s="1126"/>
      <c r="BN141" s="1126"/>
      <c r="BO141" s="1126"/>
      <c r="BP141" s="1126"/>
      <c r="BQ141" s="1126"/>
      <c r="BR141" s="1126"/>
      <c r="BS141" s="1126"/>
      <c r="BT141" s="1126"/>
      <c r="BU141" s="1126"/>
      <c r="BV141" s="1126"/>
      <c r="BW141" s="1126"/>
      <c r="BX141" s="1126"/>
      <c r="BY141" s="1126"/>
      <c r="BZ141" s="1126"/>
      <c r="CA141" s="1126"/>
      <c r="CB141" s="1126"/>
      <c r="CC141" s="1126"/>
      <c r="CD141" s="1126"/>
      <c r="CE141" s="1126"/>
      <c r="CF141" s="1126"/>
      <c r="CG141" s="1126"/>
      <c r="CH141" s="1126"/>
      <c r="CI141" s="1126"/>
      <c r="CJ141" s="1126"/>
      <c r="CK141" s="1126"/>
      <c r="CL141" s="1126"/>
      <c r="CM141" s="1126"/>
      <c r="CN141" s="1126"/>
      <c r="CO141" s="1126"/>
      <c r="CP141" s="1126"/>
      <c r="CQ141" s="1126"/>
      <c r="CR141" s="1126"/>
      <c r="CS141" s="1126"/>
      <c r="CT141" s="1126"/>
      <c r="CU141" s="33"/>
      <c r="CV141" s="25"/>
    </row>
    <row r="142" spans="1:100" ht="15.75" customHeight="1">
      <c r="A142" s="22"/>
      <c r="B142" s="59"/>
      <c r="C142" s="59"/>
      <c r="D142" s="59"/>
      <c r="E142" s="59"/>
      <c r="F142" s="59"/>
      <c r="G142" s="1292"/>
      <c r="H142" s="1292"/>
      <c r="I142" s="1292"/>
      <c r="J142" s="1292"/>
      <c r="M142" s="1292"/>
      <c r="N142" s="1292"/>
      <c r="O142" s="1292"/>
      <c r="P142" s="1292"/>
      <c r="S142" s="1292"/>
      <c r="T142" s="1292"/>
      <c r="U142" s="1292"/>
      <c r="V142" s="1292"/>
      <c r="W142" s="59"/>
      <c r="X142" s="59"/>
      <c r="Y142" s="59"/>
      <c r="Z142" s="59"/>
      <c r="AA142" s="59"/>
      <c r="AB142" s="59"/>
      <c r="AC142" s="1276"/>
      <c r="AD142" s="1276"/>
      <c r="AE142" s="1276"/>
      <c r="AF142" s="1276"/>
      <c r="AG142" s="1276"/>
      <c r="AH142" s="1207"/>
      <c r="AI142" s="1287"/>
      <c r="AJ142" s="1287"/>
      <c r="AK142" s="1287"/>
      <c r="AL142" s="1287"/>
      <c r="AM142" s="1287"/>
      <c r="AN142" s="1287"/>
      <c r="AO142" s="1287"/>
      <c r="AP142" s="1287"/>
      <c r="AQ142" s="1287"/>
      <c r="AR142" s="1287"/>
      <c r="AS142" s="1287"/>
      <c r="AT142" s="1287"/>
      <c r="AU142" s="1287"/>
      <c r="AV142" s="1287"/>
      <c r="AW142" s="1287"/>
      <c r="AX142" s="1287"/>
      <c r="AY142" s="1287"/>
      <c r="AZ142" s="1175"/>
      <c r="BA142" s="1175"/>
      <c r="BB142" s="1175"/>
      <c r="BC142" s="1175"/>
      <c r="BE142" s="22"/>
      <c r="BF142" s="1130"/>
      <c r="BG142" s="1130"/>
      <c r="BH142" s="1130"/>
      <c r="BI142" s="1130"/>
      <c r="BJ142" s="1130"/>
      <c r="BK142" s="1130"/>
      <c r="BL142" s="1130"/>
      <c r="BM142" s="1130"/>
      <c r="BN142" s="1130"/>
      <c r="BO142" s="1130"/>
      <c r="BP142" s="1130"/>
      <c r="BQ142" s="1130"/>
      <c r="BR142" s="1130"/>
      <c r="BS142" s="1130"/>
      <c r="BT142" s="1130"/>
      <c r="BU142" s="1130"/>
      <c r="BV142" s="1130"/>
      <c r="BW142" s="1130"/>
      <c r="BX142" s="1130"/>
      <c r="BY142" s="1130"/>
      <c r="BZ142" s="1130"/>
      <c r="CA142" s="1130"/>
      <c r="CB142" s="1130"/>
      <c r="CC142" s="1130"/>
      <c r="CD142" s="1130"/>
      <c r="CE142" s="1130"/>
      <c r="CF142" s="1130"/>
      <c r="CG142" s="1130"/>
      <c r="CH142" s="1130"/>
      <c r="CI142" s="1130"/>
      <c r="CJ142" s="1130"/>
      <c r="CK142" s="1130"/>
      <c r="CL142" s="1130"/>
      <c r="CM142" s="1130"/>
      <c r="CN142" s="1130"/>
      <c r="CO142" s="1130"/>
      <c r="CP142" s="1130"/>
      <c r="CQ142" s="1130"/>
      <c r="CR142" s="1130"/>
      <c r="CS142" s="1130"/>
      <c r="CT142" s="1130"/>
      <c r="CU142" s="33"/>
      <c r="CV142" s="25"/>
    </row>
    <row r="143" spans="1:100" ht="15.75" customHeight="1" thickBot="1">
      <c r="A143" s="22"/>
      <c r="B143" s="59"/>
      <c r="C143" s="59"/>
      <c r="D143" s="59"/>
      <c r="E143" s="59"/>
      <c r="F143" s="59"/>
      <c r="W143" s="59"/>
      <c r="X143" s="59"/>
      <c r="Y143" s="59"/>
      <c r="Z143" s="59"/>
      <c r="AA143" s="59"/>
      <c r="AB143" s="59"/>
      <c r="AC143" s="1276" t="s">
        <v>205</v>
      </c>
      <c r="AD143" s="1276"/>
      <c r="AE143" s="1276"/>
      <c r="AF143" s="1276"/>
      <c r="AG143" s="1276"/>
      <c r="AH143" s="1207" t="s">
        <v>383</v>
      </c>
      <c r="AI143" s="1287"/>
      <c r="AJ143" s="1287"/>
      <c r="AK143" s="1287"/>
      <c r="AL143" s="1287"/>
      <c r="AM143" s="1287"/>
      <c r="AN143" s="1287"/>
      <c r="AO143" s="1287"/>
      <c r="AP143" s="1287"/>
      <c r="AQ143" s="1287"/>
      <c r="AR143" s="1287"/>
      <c r="AS143" s="1287"/>
      <c r="AT143" s="1287"/>
      <c r="AU143" s="1287"/>
      <c r="AV143" s="1287"/>
      <c r="AW143" s="1287"/>
      <c r="AX143" s="1287"/>
      <c r="AY143" s="1287"/>
      <c r="AZ143" s="1175">
        <f>AI143/50</f>
        <v>0</v>
      </c>
      <c r="BA143" s="1175"/>
      <c r="BB143" s="1175"/>
      <c r="BC143" s="1175"/>
      <c r="BE143" s="22"/>
      <c r="BF143" s="1168"/>
      <c r="BG143" s="1168"/>
      <c r="BH143" s="1168"/>
      <c r="BI143" s="1168"/>
      <c r="BJ143" s="1168"/>
      <c r="BK143" s="1168"/>
      <c r="BL143" s="1168"/>
      <c r="BM143" s="1168"/>
      <c r="BN143" s="1168"/>
      <c r="BO143" s="1168"/>
      <c r="BP143" s="1168"/>
      <c r="BQ143" s="1168"/>
      <c r="BR143" s="1168"/>
      <c r="BS143" s="1168"/>
      <c r="BT143" s="1168"/>
      <c r="BU143" s="1168"/>
      <c r="BV143" s="1168"/>
      <c r="BW143" s="1168"/>
      <c r="BX143" s="1168"/>
      <c r="BY143" s="1168"/>
      <c r="BZ143" s="1168"/>
      <c r="CA143" s="1168"/>
      <c r="CB143" s="1168"/>
      <c r="CC143" s="1168"/>
      <c r="CD143" s="1168"/>
      <c r="CE143" s="1168"/>
      <c r="CF143" s="1168"/>
      <c r="CG143" s="1168"/>
      <c r="CH143" s="1168"/>
      <c r="CI143" s="1168"/>
      <c r="CJ143" s="1168"/>
      <c r="CK143" s="1168"/>
      <c r="CL143" s="1168"/>
      <c r="CM143" s="1168"/>
      <c r="CN143" s="1168"/>
      <c r="CO143" s="1168"/>
      <c r="CP143" s="1168"/>
      <c r="CQ143" s="1168"/>
      <c r="CR143" s="1168"/>
      <c r="CS143" s="1168"/>
      <c r="CT143" s="1168"/>
      <c r="CU143" s="33"/>
      <c r="CV143" s="25"/>
    </row>
    <row r="144" spans="1:100" ht="15.75" customHeight="1" thickBot="1">
      <c r="A144" s="22"/>
      <c r="B144" s="59"/>
      <c r="C144" s="59"/>
      <c r="D144" s="59"/>
      <c r="E144" s="59"/>
      <c r="F144" s="59"/>
      <c r="G144" s="1314">
        <f>S138</f>
        <v>100</v>
      </c>
      <c r="H144" s="1314"/>
      <c r="I144" s="1314"/>
      <c r="J144" s="1314"/>
      <c r="M144" s="1314">
        <f>S138*2</f>
        <v>200</v>
      </c>
      <c r="N144" s="1314"/>
      <c r="O144" s="1314"/>
      <c r="P144" s="1314"/>
      <c r="S144" s="1314">
        <f>S138*5</f>
        <v>500</v>
      </c>
      <c r="T144" s="1314"/>
      <c r="U144" s="1314"/>
      <c r="V144" s="1314"/>
      <c r="W144" s="59"/>
      <c r="X144" s="59"/>
      <c r="Y144" s="59"/>
      <c r="Z144" s="59"/>
      <c r="AA144" s="59"/>
      <c r="AB144" s="59"/>
      <c r="AC144" s="1315"/>
      <c r="AD144" s="1315"/>
      <c r="AE144" s="1315"/>
      <c r="AF144" s="1315"/>
      <c r="AG144" s="1315"/>
      <c r="AH144" s="1208"/>
      <c r="AI144" s="1307"/>
      <c r="AJ144" s="1307"/>
      <c r="AK144" s="1307"/>
      <c r="AL144" s="1307"/>
      <c r="AM144" s="1307"/>
      <c r="AN144" s="1307"/>
      <c r="AO144" s="1307"/>
      <c r="AP144" s="1307"/>
      <c r="AQ144" s="1307"/>
      <c r="AR144" s="1307"/>
      <c r="AS144" s="1307"/>
      <c r="AT144" s="1307"/>
      <c r="AU144" s="1307"/>
      <c r="AV144" s="1307"/>
      <c r="AW144" s="1307"/>
      <c r="AX144" s="1307"/>
      <c r="AY144" s="1307"/>
      <c r="AZ144" s="1316"/>
      <c r="BA144" s="1316"/>
      <c r="BB144" s="1316"/>
      <c r="BC144" s="1316"/>
      <c r="BE144" s="22"/>
      <c r="BF144" s="1130"/>
      <c r="BG144" s="1130"/>
      <c r="BH144" s="1130"/>
      <c r="BI144" s="1130"/>
      <c r="BJ144" s="1130"/>
      <c r="BK144" s="1130"/>
      <c r="BL144" s="1130"/>
      <c r="BM144" s="1130"/>
      <c r="BN144" s="1130"/>
      <c r="BO144" s="1130"/>
      <c r="BP144" s="1130"/>
      <c r="BQ144" s="1130"/>
      <c r="BR144" s="1130"/>
      <c r="BS144" s="1130"/>
      <c r="BT144" s="1130"/>
      <c r="BU144" s="1130"/>
      <c r="BV144" s="1130"/>
      <c r="BW144" s="1130"/>
      <c r="BX144" s="1130"/>
      <c r="BY144" s="1130"/>
      <c r="BZ144" s="1130"/>
      <c r="CA144" s="1130"/>
      <c r="CB144" s="1130"/>
      <c r="CC144" s="1130"/>
      <c r="CD144" s="1130"/>
      <c r="CE144" s="1130"/>
      <c r="CF144" s="1130"/>
      <c r="CG144" s="1130"/>
      <c r="CH144" s="1130"/>
      <c r="CI144" s="1130"/>
      <c r="CJ144" s="1130"/>
      <c r="CK144" s="1130"/>
      <c r="CL144" s="1130"/>
      <c r="CM144" s="1130"/>
      <c r="CN144" s="1130"/>
      <c r="CO144" s="1130"/>
      <c r="CP144" s="1130"/>
      <c r="CQ144" s="1130"/>
      <c r="CR144" s="1130"/>
      <c r="CS144" s="1130"/>
      <c r="CT144" s="1130"/>
      <c r="CU144" s="33"/>
      <c r="CV144" s="25"/>
    </row>
    <row r="145" spans="1:100" ht="15.75" customHeight="1" thickBot="1">
      <c r="A145" s="22"/>
      <c r="B145" s="59"/>
      <c r="C145" s="59"/>
      <c r="D145" s="59"/>
      <c r="E145" s="59"/>
      <c r="F145" s="59"/>
      <c r="G145" s="1314"/>
      <c r="H145" s="1314"/>
      <c r="I145" s="1314"/>
      <c r="J145" s="1314"/>
      <c r="M145" s="1314"/>
      <c r="N145" s="1314"/>
      <c r="O145" s="1314"/>
      <c r="P145" s="1314"/>
      <c r="S145" s="1314"/>
      <c r="T145" s="1314"/>
      <c r="U145" s="1314"/>
      <c r="V145" s="1314"/>
      <c r="W145" s="59"/>
      <c r="X145" s="59"/>
      <c r="Y145" s="59"/>
      <c r="Z145" s="59"/>
      <c r="AA145" s="59"/>
      <c r="AB145" s="59"/>
      <c r="AC145" s="1302" t="s">
        <v>206</v>
      </c>
      <c r="AD145" s="1303"/>
      <c r="AE145" s="1303"/>
      <c r="AF145" s="1303"/>
      <c r="AG145" s="1303"/>
      <c r="AH145" s="1308" t="s">
        <v>383</v>
      </c>
      <c r="AI145" s="1196"/>
      <c r="AJ145" s="1196"/>
      <c r="AK145" s="1196"/>
      <c r="AL145" s="1196"/>
      <c r="AM145" s="1196"/>
      <c r="AN145" s="1196"/>
      <c r="AO145" s="1196"/>
      <c r="AP145" s="1196"/>
      <c r="AQ145" s="1196"/>
      <c r="AR145" s="1196"/>
      <c r="AS145" s="1196"/>
      <c r="AT145" s="1196"/>
      <c r="AU145" s="1196"/>
      <c r="AV145" s="1196"/>
      <c r="AW145" s="1196"/>
      <c r="AX145" s="1196"/>
      <c r="AY145" s="1196"/>
      <c r="AZ145" s="1194"/>
      <c r="BA145" s="1194"/>
      <c r="BB145" s="1194"/>
      <c r="BC145" s="1195"/>
      <c r="BE145" s="22"/>
      <c r="BF145" s="1168"/>
      <c r="BG145" s="1168"/>
      <c r="BH145" s="1168"/>
      <c r="BI145" s="1168"/>
      <c r="BJ145" s="1168"/>
      <c r="BK145" s="1168"/>
      <c r="BL145" s="1168"/>
      <c r="BM145" s="1168"/>
      <c r="BN145" s="1168"/>
      <c r="BO145" s="1168"/>
      <c r="BP145" s="1168"/>
      <c r="BQ145" s="1168"/>
      <c r="BR145" s="1168"/>
      <c r="BS145" s="1168"/>
      <c r="BT145" s="1168"/>
      <c r="BU145" s="1168"/>
      <c r="BV145" s="1168"/>
      <c r="BW145" s="1168"/>
      <c r="BX145" s="1168"/>
      <c r="BY145" s="1168"/>
      <c r="BZ145" s="1168"/>
      <c r="CA145" s="1168"/>
      <c r="CB145" s="1168"/>
      <c r="CC145" s="1168"/>
      <c r="CD145" s="1168"/>
      <c r="CE145" s="1168"/>
      <c r="CF145" s="1168"/>
      <c r="CG145" s="1168"/>
      <c r="CH145" s="1168"/>
      <c r="CI145" s="1168"/>
      <c r="CJ145" s="1168"/>
      <c r="CK145" s="1168"/>
      <c r="CL145" s="1168"/>
      <c r="CM145" s="1168"/>
      <c r="CN145" s="1168"/>
      <c r="CO145" s="1168"/>
      <c r="CP145" s="1168"/>
      <c r="CQ145" s="1168"/>
      <c r="CR145" s="1168"/>
      <c r="CS145" s="1168"/>
      <c r="CT145" s="1168"/>
      <c r="CU145" s="33"/>
      <c r="CV145" s="25"/>
    </row>
    <row r="146" spans="1:100" ht="15.75" customHeight="1" thickBot="1">
      <c r="A146" s="22"/>
      <c r="B146" s="59"/>
      <c r="C146" s="59"/>
      <c r="D146" s="59"/>
      <c r="E146" s="59"/>
      <c r="F146" s="59"/>
      <c r="G146" s="1314"/>
      <c r="H146" s="1314"/>
      <c r="I146" s="1314"/>
      <c r="J146" s="1314"/>
      <c r="M146" s="1314"/>
      <c r="N146" s="1314"/>
      <c r="O146" s="1314"/>
      <c r="P146" s="1314"/>
      <c r="S146" s="1314"/>
      <c r="T146" s="1314"/>
      <c r="U146" s="1314"/>
      <c r="V146" s="1314"/>
      <c r="W146" s="59"/>
      <c r="X146" s="59"/>
      <c r="Y146" s="59"/>
      <c r="Z146" s="59"/>
      <c r="AA146" s="59"/>
      <c r="AB146" s="59"/>
      <c r="AC146" s="1304"/>
      <c r="AD146" s="1305"/>
      <c r="AE146" s="1305"/>
      <c r="AF146" s="1305"/>
      <c r="AG146" s="1305"/>
      <c r="AH146" s="1309"/>
      <c r="AI146" s="1197"/>
      <c r="AJ146" s="1197"/>
      <c r="AK146" s="1197"/>
      <c r="AL146" s="1197"/>
      <c r="AM146" s="1197"/>
      <c r="AN146" s="1197"/>
      <c r="AO146" s="1197"/>
      <c r="AP146" s="1197"/>
      <c r="AQ146" s="1197"/>
      <c r="AR146" s="1197"/>
      <c r="AS146" s="1197"/>
      <c r="AT146" s="1197"/>
      <c r="AU146" s="1197"/>
      <c r="AV146" s="1197"/>
      <c r="AW146" s="1197"/>
      <c r="AX146" s="1197"/>
      <c r="AY146" s="1197"/>
      <c r="AZ146" s="1164"/>
      <c r="BA146" s="1164"/>
      <c r="BB146" s="1164"/>
      <c r="BC146" s="1165"/>
      <c r="BE146" s="22"/>
      <c r="BF146" s="1130"/>
      <c r="BG146" s="1130"/>
      <c r="BH146" s="1130"/>
      <c r="BI146" s="1130"/>
      <c r="BJ146" s="1130"/>
      <c r="BK146" s="1130"/>
      <c r="BL146" s="1130"/>
      <c r="BM146" s="1130"/>
      <c r="BN146" s="1130"/>
      <c r="BO146" s="1130"/>
      <c r="BP146" s="1130"/>
      <c r="BQ146" s="1130"/>
      <c r="BR146" s="1130"/>
      <c r="BS146" s="1130"/>
      <c r="BT146" s="1130"/>
      <c r="BU146" s="1130"/>
      <c r="BV146" s="1130"/>
      <c r="BW146" s="1130"/>
      <c r="BX146" s="1130"/>
      <c r="BY146" s="1130"/>
      <c r="BZ146" s="1130"/>
      <c r="CA146" s="1130"/>
      <c r="CB146" s="1130"/>
      <c r="CC146" s="1130"/>
      <c r="CD146" s="1130"/>
      <c r="CE146" s="1130"/>
      <c r="CF146" s="1130"/>
      <c r="CG146" s="1130"/>
      <c r="CH146" s="1130"/>
      <c r="CI146" s="1130"/>
      <c r="CJ146" s="1130"/>
      <c r="CK146" s="1130"/>
      <c r="CL146" s="1130"/>
      <c r="CM146" s="1130"/>
      <c r="CN146" s="1130"/>
      <c r="CO146" s="1130"/>
      <c r="CP146" s="1130"/>
      <c r="CQ146" s="1130"/>
      <c r="CR146" s="1130"/>
      <c r="CS146" s="1130"/>
      <c r="CT146" s="1130"/>
      <c r="CU146" s="33"/>
      <c r="CV146" s="25"/>
    </row>
    <row r="147" spans="1:100" ht="15.75" customHeight="1" thickBot="1">
      <c r="A147" s="22"/>
      <c r="B147" s="59"/>
      <c r="C147" s="59"/>
      <c r="D147" s="59"/>
      <c r="E147" s="59"/>
      <c r="F147" s="59"/>
      <c r="G147" s="1306" t="s">
        <v>207</v>
      </c>
      <c r="H147" s="1306"/>
      <c r="I147" s="1306"/>
      <c r="J147" s="1306"/>
      <c r="M147" s="1306" t="s">
        <v>208</v>
      </c>
      <c r="N147" s="1306"/>
      <c r="O147" s="1306"/>
      <c r="P147" s="1306"/>
      <c r="S147" s="1306" t="s">
        <v>209</v>
      </c>
      <c r="T147" s="1306"/>
      <c r="U147" s="1306"/>
      <c r="V147" s="1306"/>
      <c r="W147" s="59"/>
      <c r="X147" s="59"/>
      <c r="Y147" s="59"/>
      <c r="Z147" s="59"/>
      <c r="AA147" s="59"/>
      <c r="AB147" s="59"/>
      <c r="AC147" s="1304" t="s">
        <v>206</v>
      </c>
      <c r="AD147" s="1305"/>
      <c r="AE147" s="1305"/>
      <c r="AF147" s="1305"/>
      <c r="AG147" s="1305"/>
      <c r="AH147" s="1309" t="s">
        <v>383</v>
      </c>
      <c r="AI147" s="1197"/>
      <c r="AJ147" s="1197"/>
      <c r="AK147" s="1197"/>
      <c r="AL147" s="1197"/>
      <c r="AM147" s="1197"/>
      <c r="AN147" s="1197"/>
      <c r="AO147" s="1197"/>
      <c r="AP147" s="1197"/>
      <c r="AQ147" s="1197"/>
      <c r="AR147" s="1197"/>
      <c r="AS147" s="1197"/>
      <c r="AT147" s="1197"/>
      <c r="AU147" s="1197"/>
      <c r="AV147" s="1197"/>
      <c r="AW147" s="1197"/>
      <c r="AX147" s="1197"/>
      <c r="AY147" s="1197"/>
      <c r="AZ147" s="1164"/>
      <c r="BA147" s="1164"/>
      <c r="BB147" s="1164"/>
      <c r="BC147" s="1165"/>
      <c r="BE147" s="22"/>
      <c r="BF147" s="1168"/>
      <c r="BG147" s="1168"/>
      <c r="BH147" s="1168"/>
      <c r="BI147" s="1168"/>
      <c r="BJ147" s="1168"/>
      <c r="BK147" s="1168"/>
      <c r="BL147" s="1168"/>
      <c r="BM147" s="1168"/>
      <c r="BN147" s="1168"/>
      <c r="BO147" s="1168"/>
      <c r="BP147" s="1168"/>
      <c r="BQ147" s="1168"/>
      <c r="BR147" s="1168"/>
      <c r="BS147" s="1168"/>
      <c r="BT147" s="1168"/>
      <c r="BU147" s="1168"/>
      <c r="BV147" s="1168"/>
      <c r="BW147" s="1168"/>
      <c r="BX147" s="1168"/>
      <c r="BY147" s="1168"/>
      <c r="BZ147" s="1168"/>
      <c r="CA147" s="1168"/>
      <c r="CB147" s="1168"/>
      <c r="CC147" s="1168"/>
      <c r="CD147" s="1168"/>
      <c r="CE147" s="1168"/>
      <c r="CF147" s="1168"/>
      <c r="CG147" s="1168"/>
      <c r="CH147" s="1168"/>
      <c r="CI147" s="1168"/>
      <c r="CJ147" s="1168"/>
      <c r="CK147" s="1168"/>
      <c r="CL147" s="1168"/>
      <c r="CM147" s="1168"/>
      <c r="CN147" s="1168"/>
      <c r="CO147" s="1168"/>
      <c r="CP147" s="1168"/>
      <c r="CQ147" s="1168"/>
      <c r="CR147" s="1168"/>
      <c r="CS147" s="1168"/>
      <c r="CT147" s="1168"/>
      <c r="CU147" s="33"/>
      <c r="CV147" s="25"/>
    </row>
    <row r="148" spans="1:100" ht="15.75" customHeight="1" thickBot="1">
      <c r="A148" s="22"/>
      <c r="G148" s="1306"/>
      <c r="H148" s="1306"/>
      <c r="I148" s="1306"/>
      <c r="J148" s="1306"/>
      <c r="M148" s="1306"/>
      <c r="N148" s="1306"/>
      <c r="O148" s="1306"/>
      <c r="P148" s="1306"/>
      <c r="S148" s="1306"/>
      <c r="T148" s="1306"/>
      <c r="U148" s="1306"/>
      <c r="V148" s="1306"/>
      <c r="AC148" s="1310"/>
      <c r="AD148" s="1311"/>
      <c r="AE148" s="1311"/>
      <c r="AF148" s="1311"/>
      <c r="AG148" s="1311"/>
      <c r="AH148" s="1312"/>
      <c r="AI148" s="1313"/>
      <c r="AJ148" s="1313"/>
      <c r="AK148" s="1313"/>
      <c r="AL148" s="1313"/>
      <c r="AM148" s="1313"/>
      <c r="AN148" s="1313"/>
      <c r="AO148" s="1313"/>
      <c r="AP148" s="1313"/>
      <c r="AQ148" s="1313"/>
      <c r="AR148" s="1313"/>
      <c r="AS148" s="1313"/>
      <c r="AT148" s="1313"/>
      <c r="AU148" s="1313"/>
      <c r="AV148" s="1313"/>
      <c r="AW148" s="1313"/>
      <c r="AX148" s="1313"/>
      <c r="AY148" s="1313"/>
      <c r="AZ148" s="1166"/>
      <c r="BA148" s="1166"/>
      <c r="BB148" s="1166"/>
      <c r="BC148" s="1167"/>
      <c r="BE148" s="39"/>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41"/>
      <c r="CV148" s="25"/>
    </row>
    <row r="149" spans="1:100" ht="13.5" thickBot="1">
      <c r="A149" s="39"/>
      <c r="B149" s="37"/>
      <c r="C149" s="37"/>
      <c r="D149" s="37"/>
      <c r="E149" s="37"/>
      <c r="F149" s="37"/>
      <c r="G149" s="37"/>
      <c r="H149" s="37"/>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62"/>
    </row>
    <row r="150" ht="12.75"/>
    <row r="151" ht="12.75" customHeight="1" hidden="1"/>
    <row r="152" ht="13.5" customHeight="1" hidden="1"/>
    <row r="153" spans="16:37" ht="12.75" hidden="1">
      <c r="P153" s="21"/>
      <c r="Q153" s="21"/>
      <c r="R153" s="21"/>
      <c r="S153" s="21"/>
      <c r="T153" s="21"/>
      <c r="U153" s="21"/>
      <c r="V153" s="21"/>
      <c r="W153" s="21"/>
      <c r="X153" s="21"/>
      <c r="Y153" s="21"/>
      <c r="Z153" s="21"/>
      <c r="AA153" s="21"/>
      <c r="AB153" s="21"/>
      <c r="AC153" s="21"/>
      <c r="AD153" s="21"/>
      <c r="AE153" s="21"/>
      <c r="AF153" s="21"/>
      <c r="AG153" s="21"/>
      <c r="AH153" s="21"/>
      <c r="AI153" s="21"/>
      <c r="AJ153" s="21"/>
      <c r="AK153" s="21"/>
    </row>
    <row r="154" spans="16:37" ht="18" hidden="1">
      <c r="P154" s="21"/>
      <c r="Q154" s="76"/>
      <c r="R154" s="76"/>
      <c r="S154" s="76"/>
      <c r="T154" s="76"/>
      <c r="U154" s="76"/>
      <c r="AK154" s="21"/>
    </row>
    <row r="155" spans="16:37" ht="18" hidden="1">
      <c r="P155" s="21"/>
      <c r="Q155" s="76"/>
      <c r="R155" s="76"/>
      <c r="S155" s="76"/>
      <c r="T155" s="76"/>
      <c r="U155" s="76"/>
      <c r="AK155" s="21"/>
    </row>
    <row r="156" spans="16:37" ht="18" hidden="1">
      <c r="P156" s="21"/>
      <c r="Q156" s="76"/>
      <c r="R156" s="76"/>
      <c r="S156" s="76"/>
      <c r="T156" s="76"/>
      <c r="U156" s="76"/>
      <c r="AD156" s="63"/>
      <c r="AE156" s="63"/>
      <c r="AF156" s="63"/>
      <c r="AG156" s="63"/>
      <c r="AH156" s="11"/>
      <c r="AI156" s="11"/>
      <c r="AJ156" s="11"/>
      <c r="AK156" s="21"/>
    </row>
    <row r="157" spans="16:37" ht="12.75" customHeight="1" hidden="1">
      <c r="P157" s="21"/>
      <c r="Q157" s="117"/>
      <c r="R157" s="117"/>
      <c r="S157" s="117"/>
      <c r="T157" s="117"/>
      <c r="U157" s="117"/>
      <c r="AK157" s="21"/>
    </row>
    <row r="158" ht="12.75" customHeight="1" hidden="1"/>
    <row r="159" ht="13.5" customHeight="1" hidden="1"/>
    <row r="160" ht="12.75" hidden="1"/>
    <row r="161" ht="12.75" hidden="1"/>
    <row r="162" ht="13.5" customHeight="1" hidden="1"/>
    <row r="163" ht="12.75" hidden="1"/>
    <row r="164" ht="12.75" hidden="1"/>
    <row r="165" ht="13.5" customHeight="1" hidden="1"/>
    <row r="166" ht="12.75" hidden="1"/>
    <row r="167" ht="12.75" hidden="1"/>
    <row r="168" ht="13.5" customHeight="1" hidden="1"/>
    <row r="169" ht="12.75" hidden="1"/>
    <row r="170" ht="12.75" hidden="1"/>
    <row r="171" ht="12.75" hidden="1"/>
    <row r="172" ht="12.75" hidden="1"/>
    <row r="173" ht="12.75" hidden="1"/>
    <row r="174" ht="12.75" customHeight="1" hidden="1"/>
    <row r="175" ht="12.75" customHeight="1" hidden="1"/>
    <row r="176" ht="12.75" hidden="1"/>
    <row r="177" ht="12.75" hidden="1"/>
    <row r="178" ht="12.75" hidden="1"/>
    <row r="179" ht="12.75" hidden="1"/>
    <row r="180" ht="12.75" hidden="1"/>
    <row r="181" ht="12.75" hidden="1"/>
    <row r="182" ht="12.75" hidden="1"/>
    <row r="183" spans="80:90" ht="20.25" hidden="1">
      <c r="CB183" s="237"/>
      <c r="CC183" s="237"/>
      <c r="CD183" s="237"/>
      <c r="CE183" s="237"/>
      <c r="CF183" s="237"/>
      <c r="CG183" s="237"/>
      <c r="CH183" s="237"/>
      <c r="CI183" s="237"/>
      <c r="CJ183" s="237"/>
      <c r="CK183" s="237"/>
      <c r="CL183" s="237"/>
    </row>
  </sheetData>
  <sheetProtection sheet="1" objects="1" scenarios="1" formatCells="0" selectLockedCells="1"/>
  <mergeCells count="420">
    <mergeCell ref="AZ143:BC144"/>
    <mergeCell ref="AI143:AY144"/>
    <mergeCell ref="AH145:AH146"/>
    <mergeCell ref="AC147:AG148"/>
    <mergeCell ref="AH147:AH148"/>
    <mergeCell ref="AI147:AY148"/>
    <mergeCell ref="AC143:AG144"/>
    <mergeCell ref="AC145:AG146"/>
    <mergeCell ref="G147:J148"/>
    <mergeCell ref="M147:P148"/>
    <mergeCell ref="S147:V148"/>
    <mergeCell ref="G144:J146"/>
    <mergeCell ref="M144:P146"/>
    <mergeCell ref="S144:V146"/>
    <mergeCell ref="BF50:CT51"/>
    <mergeCell ref="BF60:CT61"/>
    <mergeCell ref="AI141:AY142"/>
    <mergeCell ref="B130:X131"/>
    <mergeCell ref="Y130:AB131"/>
    <mergeCell ref="B128:X129"/>
    <mergeCell ref="Y128:AB129"/>
    <mergeCell ref="M138:P140"/>
    <mergeCell ref="S138:V140"/>
    <mergeCell ref="BE120:BE121"/>
    <mergeCell ref="AC141:AG142"/>
    <mergeCell ref="G138:J140"/>
    <mergeCell ref="B124:X125"/>
    <mergeCell ref="Y124:AB125"/>
    <mergeCell ref="AC124:AY125"/>
    <mergeCell ref="B46:X47"/>
    <mergeCell ref="Y46:AB47"/>
    <mergeCell ref="G141:J142"/>
    <mergeCell ref="M141:P142"/>
    <mergeCell ref="S141:V142"/>
    <mergeCell ref="B50:X51"/>
    <mergeCell ref="Y50:AB51"/>
    <mergeCell ref="B48:X49"/>
    <mergeCell ref="Y48:AB49"/>
    <mergeCell ref="B122:X123"/>
    <mergeCell ref="Y122:AB123"/>
    <mergeCell ref="B118:X119"/>
    <mergeCell ref="B106:X107"/>
    <mergeCell ref="B108:X109"/>
    <mergeCell ref="Y108:AB109"/>
    <mergeCell ref="AC130:AY131"/>
    <mergeCell ref="AH139:AH140"/>
    <mergeCell ref="AI139:AY140"/>
    <mergeCell ref="Y132:AB133"/>
    <mergeCell ref="AC139:AG140"/>
    <mergeCell ref="AC137:AG138"/>
    <mergeCell ref="G135:V136"/>
    <mergeCell ref="B132:X133"/>
    <mergeCell ref="AC128:AY129"/>
    <mergeCell ref="AZ128:BC129"/>
    <mergeCell ref="B126:X127"/>
    <mergeCell ref="Y126:AB127"/>
    <mergeCell ref="AC126:AY127"/>
    <mergeCell ref="AZ126:BC127"/>
    <mergeCell ref="AZ124:BC125"/>
    <mergeCell ref="B120:X121"/>
    <mergeCell ref="Y120:AB121"/>
    <mergeCell ref="AC120:AY121"/>
    <mergeCell ref="AZ120:BC121"/>
    <mergeCell ref="AC122:AY123"/>
    <mergeCell ref="B110:X111"/>
    <mergeCell ref="Y110:AB111"/>
    <mergeCell ref="AC110:AY111"/>
    <mergeCell ref="AZ110:BC111"/>
    <mergeCell ref="B112:X113"/>
    <mergeCell ref="Y112:AB113"/>
    <mergeCell ref="AC112:AY113"/>
    <mergeCell ref="AZ122:BC123"/>
    <mergeCell ref="B114:X115"/>
    <mergeCell ref="Y114:AB115"/>
    <mergeCell ref="AC114:AY115"/>
    <mergeCell ref="AZ114:BC115"/>
    <mergeCell ref="AC108:AY109"/>
    <mergeCell ref="AZ118:BC119"/>
    <mergeCell ref="Y116:AB117"/>
    <mergeCell ref="B116:X117"/>
    <mergeCell ref="AC116:AY117"/>
    <mergeCell ref="Y118:AB119"/>
    <mergeCell ref="AC118:AY119"/>
    <mergeCell ref="AZ108:BC109"/>
    <mergeCell ref="AZ116:BC117"/>
    <mergeCell ref="AZ112:BC113"/>
    <mergeCell ref="B104:X105"/>
    <mergeCell ref="Y104:AB105"/>
    <mergeCell ref="AC96:AY97"/>
    <mergeCell ref="B100:X101"/>
    <mergeCell ref="Y100:AB101"/>
    <mergeCell ref="AC100:AY101"/>
    <mergeCell ref="AC104:AY105"/>
    <mergeCell ref="B102:X103"/>
    <mergeCell ref="Y102:AB103"/>
    <mergeCell ref="Y106:AB107"/>
    <mergeCell ref="AC106:AY107"/>
    <mergeCell ref="AZ106:BC107"/>
    <mergeCell ref="AZ100:BC101"/>
    <mergeCell ref="AZ104:BC105"/>
    <mergeCell ref="AC102:AY103"/>
    <mergeCell ref="AZ96:BC97"/>
    <mergeCell ref="B98:X99"/>
    <mergeCell ref="Y98:AB99"/>
    <mergeCell ref="Y96:AB97"/>
    <mergeCell ref="AC98:AY99"/>
    <mergeCell ref="AZ98:BC99"/>
    <mergeCell ref="B96:X97"/>
    <mergeCell ref="AC86:AY87"/>
    <mergeCell ref="AZ86:BC87"/>
    <mergeCell ref="AZ94:BC95"/>
    <mergeCell ref="B88:X89"/>
    <mergeCell ref="Y88:AB89"/>
    <mergeCell ref="AZ88:BC89"/>
    <mergeCell ref="AZ90:BC91"/>
    <mergeCell ref="AC92:AY93"/>
    <mergeCell ref="B90:X91"/>
    <mergeCell ref="Y90:AB91"/>
    <mergeCell ref="B86:X87"/>
    <mergeCell ref="AC94:AY95"/>
    <mergeCell ref="AC90:AY91"/>
    <mergeCell ref="AZ92:BC93"/>
    <mergeCell ref="B94:X95"/>
    <mergeCell ref="Y94:AB95"/>
    <mergeCell ref="AC88:AY89"/>
    <mergeCell ref="B92:X93"/>
    <mergeCell ref="Y92:AB93"/>
    <mergeCell ref="Y86:AB87"/>
    <mergeCell ref="B84:X85"/>
    <mergeCell ref="Y84:AB85"/>
    <mergeCell ref="AC84:AY85"/>
    <mergeCell ref="AZ84:BC85"/>
    <mergeCell ref="B82:X83"/>
    <mergeCell ref="Y82:AB83"/>
    <mergeCell ref="AC82:AY83"/>
    <mergeCell ref="AZ82:BC83"/>
    <mergeCell ref="AC80:AY81"/>
    <mergeCell ref="AZ80:BC81"/>
    <mergeCell ref="AC76:AY77"/>
    <mergeCell ref="AZ76:BC77"/>
    <mergeCell ref="AC78:AY79"/>
    <mergeCell ref="AZ78:BC79"/>
    <mergeCell ref="B80:X81"/>
    <mergeCell ref="Y80:AB81"/>
    <mergeCell ref="Y74:AB75"/>
    <mergeCell ref="B78:X79"/>
    <mergeCell ref="Y78:AB79"/>
    <mergeCell ref="AZ72:BC73"/>
    <mergeCell ref="B76:X77"/>
    <mergeCell ref="Y76:AB77"/>
    <mergeCell ref="B74:X75"/>
    <mergeCell ref="AZ74:BC75"/>
    <mergeCell ref="AC74:AY75"/>
    <mergeCell ref="AZ68:BC69"/>
    <mergeCell ref="B70:X71"/>
    <mergeCell ref="Y70:AB71"/>
    <mergeCell ref="AC70:AY71"/>
    <mergeCell ref="AZ70:BC71"/>
    <mergeCell ref="B72:X73"/>
    <mergeCell ref="Y72:AB73"/>
    <mergeCell ref="AC64:AY65"/>
    <mergeCell ref="B68:X69"/>
    <mergeCell ref="Y68:AB69"/>
    <mergeCell ref="AC68:AY69"/>
    <mergeCell ref="AC72:AY73"/>
    <mergeCell ref="AZ64:BC65"/>
    <mergeCell ref="B66:X67"/>
    <mergeCell ref="Y66:AB67"/>
    <mergeCell ref="AC66:AY67"/>
    <mergeCell ref="AZ66:BC67"/>
    <mergeCell ref="Y56:AB57"/>
    <mergeCell ref="AC60:AY61"/>
    <mergeCell ref="AZ60:BC61"/>
    <mergeCell ref="B62:X63"/>
    <mergeCell ref="Y62:AB63"/>
    <mergeCell ref="AC62:AY63"/>
    <mergeCell ref="AZ62:BC63"/>
    <mergeCell ref="B60:X61"/>
    <mergeCell ref="B52:X53"/>
    <mergeCell ref="Y52:AB53"/>
    <mergeCell ref="B64:X65"/>
    <mergeCell ref="Y64:AB65"/>
    <mergeCell ref="B54:X55"/>
    <mergeCell ref="Y54:AB55"/>
    <mergeCell ref="B58:X59"/>
    <mergeCell ref="Y58:AB59"/>
    <mergeCell ref="Y60:AB61"/>
    <mergeCell ref="B56:X57"/>
    <mergeCell ref="AC44:AY45"/>
    <mergeCell ref="AZ44:BC45"/>
    <mergeCell ref="B35:X36"/>
    <mergeCell ref="Y35:AB36"/>
    <mergeCell ref="AC35:AY36"/>
    <mergeCell ref="AZ35:BC36"/>
    <mergeCell ref="AC41:AY41"/>
    <mergeCell ref="AZ41:BC41"/>
    <mergeCell ref="Y44:AB45"/>
    <mergeCell ref="B44:X45"/>
    <mergeCell ref="Y42:AB43"/>
    <mergeCell ref="AC42:AY43"/>
    <mergeCell ref="AC31:AY32"/>
    <mergeCell ref="B33:AB34"/>
    <mergeCell ref="AC33:BC34"/>
    <mergeCell ref="Y41:AB41"/>
    <mergeCell ref="AZ42:BC43"/>
    <mergeCell ref="B37:BC38"/>
    <mergeCell ref="B41:X41"/>
    <mergeCell ref="AZ31:BC32"/>
    <mergeCell ref="AC29:BC30"/>
    <mergeCell ref="AC25:BC26"/>
    <mergeCell ref="Y27:AB28"/>
    <mergeCell ref="AC27:AY28"/>
    <mergeCell ref="AZ27:BC28"/>
    <mergeCell ref="Y31:AB32"/>
    <mergeCell ref="B29:AB30"/>
    <mergeCell ref="AZ19:BC20"/>
    <mergeCell ref="B17:AB18"/>
    <mergeCell ref="AC17:BC18"/>
    <mergeCell ref="B27:X28"/>
    <mergeCell ref="B23:X24"/>
    <mergeCell ref="Y23:AB24"/>
    <mergeCell ref="AC23:AY24"/>
    <mergeCell ref="AZ23:BC24"/>
    <mergeCell ref="B21:AB22"/>
    <mergeCell ref="AC21:BC22"/>
    <mergeCell ref="AZ48:BC49"/>
    <mergeCell ref="B2:AB7"/>
    <mergeCell ref="B10:BC11"/>
    <mergeCell ref="AC8:BC9"/>
    <mergeCell ref="B8:AB9"/>
    <mergeCell ref="AC2:AO5"/>
    <mergeCell ref="AQ2:BC5"/>
    <mergeCell ref="AQ6:BC7"/>
    <mergeCell ref="AP2:AP5"/>
    <mergeCell ref="AC6:AP7"/>
    <mergeCell ref="AZ12:BC12"/>
    <mergeCell ref="B15:X16"/>
    <mergeCell ref="AC46:AY47"/>
    <mergeCell ref="AZ46:BC47"/>
    <mergeCell ref="Y15:AB16"/>
    <mergeCell ref="AC15:AY16"/>
    <mergeCell ref="AZ15:BC16"/>
    <mergeCell ref="B13:AB14"/>
    <mergeCell ref="AC13:BC14"/>
    <mergeCell ref="B19:X20"/>
    <mergeCell ref="AH141:AH142"/>
    <mergeCell ref="B12:X12"/>
    <mergeCell ref="Y12:AB12"/>
    <mergeCell ref="AC12:AY12"/>
    <mergeCell ref="AC48:AY49"/>
    <mergeCell ref="Y19:AB20"/>
    <mergeCell ref="AC19:AY20"/>
    <mergeCell ref="B25:AB26"/>
    <mergeCell ref="B31:X32"/>
    <mergeCell ref="B42:X43"/>
    <mergeCell ref="AZ52:BC53"/>
    <mergeCell ref="AC56:AY57"/>
    <mergeCell ref="AZ56:BC57"/>
    <mergeCell ref="AC58:AY59"/>
    <mergeCell ref="AZ58:BC59"/>
    <mergeCell ref="AH143:AH144"/>
    <mergeCell ref="BE30:CU31"/>
    <mergeCell ref="BF76:CT77"/>
    <mergeCell ref="BE112:BE113"/>
    <mergeCell ref="BE114:BE115"/>
    <mergeCell ref="BE116:BE117"/>
    <mergeCell ref="BE118:BE119"/>
    <mergeCell ref="AC54:AY55"/>
    <mergeCell ref="AZ54:BC55"/>
    <mergeCell ref="AC50:AY51"/>
    <mergeCell ref="BE2:CU3"/>
    <mergeCell ref="BF62:CT63"/>
    <mergeCell ref="BF24:BI25"/>
    <mergeCell ref="BE22:CU23"/>
    <mergeCell ref="BF18:CT19"/>
    <mergeCell ref="BF4:CT17"/>
    <mergeCell ref="BF20:CT21"/>
    <mergeCell ref="BF52:CT53"/>
    <mergeCell ref="BF54:CT55"/>
    <mergeCell ref="BF56:CT57"/>
    <mergeCell ref="AZ141:BC142"/>
    <mergeCell ref="AZ145:BC146"/>
    <mergeCell ref="AI145:AY146"/>
    <mergeCell ref="BE100:BE101"/>
    <mergeCell ref="BE102:BE103"/>
    <mergeCell ref="BE104:BE105"/>
    <mergeCell ref="BE106:BE107"/>
    <mergeCell ref="BE108:BE109"/>
    <mergeCell ref="BE110:BE111"/>
    <mergeCell ref="AZ102:BC103"/>
    <mergeCell ref="BF144:CT145"/>
    <mergeCell ref="BF146:CT147"/>
    <mergeCell ref="AZ130:BC131"/>
    <mergeCell ref="AH137:AH138"/>
    <mergeCell ref="AI137:AY138"/>
    <mergeCell ref="AZ137:BC138"/>
    <mergeCell ref="AC132:AY133"/>
    <mergeCell ref="AC135:AY136"/>
    <mergeCell ref="AZ135:BC136"/>
    <mergeCell ref="AZ139:BC140"/>
    <mergeCell ref="BE96:BE97"/>
    <mergeCell ref="BE98:BE99"/>
    <mergeCell ref="AZ147:BC148"/>
    <mergeCell ref="BF130:CT131"/>
    <mergeCell ref="BF132:CT133"/>
    <mergeCell ref="BF134:CT135"/>
    <mergeCell ref="BF136:CT137"/>
    <mergeCell ref="BF138:CT139"/>
    <mergeCell ref="BF140:CT141"/>
    <mergeCell ref="BF142:CT143"/>
    <mergeCell ref="BE88:BE89"/>
    <mergeCell ref="BE90:BE91"/>
    <mergeCell ref="BE92:BE93"/>
    <mergeCell ref="BE94:BE95"/>
    <mergeCell ref="B39:AB40"/>
    <mergeCell ref="AC39:BC40"/>
    <mergeCell ref="BE78:CU79"/>
    <mergeCell ref="BE68:CU69"/>
    <mergeCell ref="BF70:BI71"/>
    <mergeCell ref="BF66:CT67"/>
    <mergeCell ref="BF58:CT59"/>
    <mergeCell ref="BF64:CT65"/>
    <mergeCell ref="AZ50:BC51"/>
    <mergeCell ref="AC52:AY53"/>
    <mergeCell ref="BE80:BE81"/>
    <mergeCell ref="BF74:CT75"/>
    <mergeCell ref="BF128:CT129"/>
    <mergeCell ref="AZ132:BC133"/>
    <mergeCell ref="BE82:BE83"/>
    <mergeCell ref="BE84:BE85"/>
    <mergeCell ref="BE86:BE87"/>
    <mergeCell ref="BF116:BU117"/>
    <mergeCell ref="BV116:CT117"/>
    <mergeCell ref="BF118:BU119"/>
    <mergeCell ref="BF86:BU87"/>
    <mergeCell ref="BV86:CT87"/>
    <mergeCell ref="BJ70:CT71"/>
    <mergeCell ref="BF72:BK73"/>
    <mergeCell ref="BL72:CT73"/>
    <mergeCell ref="BF80:BU81"/>
    <mergeCell ref="BV80:CT81"/>
    <mergeCell ref="BF82:BU83"/>
    <mergeCell ref="BV82:CT83"/>
    <mergeCell ref="BF84:BU85"/>
    <mergeCell ref="BV84:CT85"/>
    <mergeCell ref="BF98:BU99"/>
    <mergeCell ref="BV98:CT99"/>
    <mergeCell ref="BF88:BU89"/>
    <mergeCell ref="BV88:CT89"/>
    <mergeCell ref="BF90:BU91"/>
    <mergeCell ref="BV90:CT91"/>
    <mergeCell ref="BF92:BU93"/>
    <mergeCell ref="BV92:CT93"/>
    <mergeCell ref="BF94:BU95"/>
    <mergeCell ref="BV94:CT95"/>
    <mergeCell ref="BF96:BU97"/>
    <mergeCell ref="BV96:CT97"/>
    <mergeCell ref="BE126:CU127"/>
    <mergeCell ref="BF104:BU105"/>
    <mergeCell ref="BV104:CT105"/>
    <mergeCell ref="BF106:BU107"/>
    <mergeCell ref="BV106:CT107"/>
    <mergeCell ref="BF108:BU109"/>
    <mergeCell ref="BV118:CT119"/>
    <mergeCell ref="BF114:BU115"/>
    <mergeCell ref="BV114:CT115"/>
    <mergeCell ref="BF100:BU101"/>
    <mergeCell ref="BV100:CT101"/>
    <mergeCell ref="BF102:BU103"/>
    <mergeCell ref="BV102:CT103"/>
    <mergeCell ref="BV108:CT109"/>
    <mergeCell ref="BF110:BU111"/>
    <mergeCell ref="BV110:CT111"/>
    <mergeCell ref="BF112:BU113"/>
    <mergeCell ref="BV112:CT113"/>
    <mergeCell ref="BE122:BE123"/>
    <mergeCell ref="BE124:BE125"/>
    <mergeCell ref="BF120:BU121"/>
    <mergeCell ref="BV120:CT121"/>
    <mergeCell ref="BF122:BU123"/>
    <mergeCell ref="BV122:CT123"/>
    <mergeCell ref="BF124:BU125"/>
    <mergeCell ref="BV124:CT125"/>
    <mergeCell ref="BF28:BF29"/>
    <mergeCell ref="BG26:BO27"/>
    <mergeCell ref="CA26:CI27"/>
    <mergeCell ref="CK26:CS27"/>
    <mergeCell ref="BG28:BO29"/>
    <mergeCell ref="BQ28:BY29"/>
    <mergeCell ref="CA28:CI29"/>
    <mergeCell ref="CK28:CS29"/>
    <mergeCell ref="BQ26:BY27"/>
    <mergeCell ref="CT28:CT29"/>
    <mergeCell ref="CJ28:CJ29"/>
    <mergeCell ref="BZ28:BZ29"/>
    <mergeCell ref="BP28:BP29"/>
    <mergeCell ref="CT24:CT25"/>
    <mergeCell ref="BJ24:BY25"/>
    <mergeCell ref="BF26:BF27"/>
    <mergeCell ref="BP26:BP27"/>
    <mergeCell ref="BZ26:BZ27"/>
    <mergeCell ref="CJ26:CJ27"/>
    <mergeCell ref="CT26:CT27"/>
    <mergeCell ref="BZ24:BZ25"/>
    <mergeCell ref="CA24:CI25"/>
    <mergeCell ref="CJ24:CJ25"/>
    <mergeCell ref="CK24:CS25"/>
    <mergeCell ref="BE48:CU49"/>
    <mergeCell ref="BF40:BR41"/>
    <mergeCell ref="BS40:CT43"/>
    <mergeCell ref="BF42:BR43"/>
    <mergeCell ref="BF44:BR45"/>
    <mergeCell ref="BS44:CT47"/>
    <mergeCell ref="BF46:BR47"/>
    <mergeCell ref="BS32:CT35"/>
    <mergeCell ref="BF36:BR37"/>
    <mergeCell ref="BS36:CT39"/>
    <mergeCell ref="BF38:BR39"/>
    <mergeCell ref="BF34:BR35"/>
    <mergeCell ref="BF32:BR33"/>
  </mergeCells>
  <conditionalFormatting sqref="BF80:BU83 BF124:BU125">
    <cfRule type="expression" priority="114" dxfId="0" stopIfTrue="1">
      <formula>VLOOKUP(BF80,Table_Feats,5,0)=FALSE</formula>
    </cfRule>
  </conditionalFormatting>
  <conditionalFormatting sqref="BF84:BU123">
    <cfRule type="expression" priority="112" dxfId="0" stopIfTrue="1">
      <formula>VLOOKUP(BF84,Table_Feats,4,0)=FALSE</formula>
    </cfRule>
  </conditionalFormatting>
  <dataValidations count="4">
    <dataValidation type="list" allowBlank="1" showInputMessage="1" showErrorMessage="1" sqref="BQ26 BG26 CA26 CK26 BQ28 BG28 CA28 CK28 CA24 CK24">
      <formula1>List_Languages</formula1>
    </dataValidation>
    <dataValidation type="list" allowBlank="1" showInputMessage="1" showErrorMessage="1" sqref="AQ6">
      <formula1>List_XP_Progression</formula1>
    </dataValidation>
    <dataValidation type="list" allowBlank="1" showInputMessage="1" showErrorMessage="1" sqref="BF80:BO125">
      <formula1>List_Feats</formula1>
    </dataValidation>
    <dataValidation type="list" allowBlank="1" showInputMessage="1" showErrorMessage="1" sqref="BF32 BF44 BF40 BF36">
      <formula1>List_Traits</formula1>
    </dataValidation>
  </dataValidations>
  <printOptions horizontalCentered="1" verticalCentered="1"/>
  <pageMargins left="0.26" right="0.25" top="0.17" bottom="0.159722222222222" header="0.170138888888889" footer="0.159722222222222"/>
  <pageSetup fitToHeight="1" fitToWidth="1" horizontalDpi="300" verticalDpi="300" orientation="portrait" scale="32" r:id="rId1"/>
</worksheet>
</file>

<file path=xl/worksheets/sheet4.xml><?xml version="1.0" encoding="utf-8"?>
<worksheet xmlns="http://schemas.openxmlformats.org/spreadsheetml/2006/main" xmlns:r="http://schemas.openxmlformats.org/officeDocument/2006/relationships">
  <sheetPr>
    <pageSetUpPr fitToPage="1"/>
  </sheetPr>
  <dimension ref="A1:CW149"/>
  <sheetViews>
    <sheetView zoomScale="59" zoomScaleNormal="59" zoomScalePageLayoutView="0" workbookViewId="0" topLeftCell="A1">
      <selection activeCell="C4" sqref="C4:AV5"/>
    </sheetView>
  </sheetViews>
  <sheetFormatPr defaultColWidth="0" defaultRowHeight="16.5" customHeight="1" zeroHeight="1"/>
  <cols>
    <col min="1" max="101" width="3.00390625" style="1" customWidth="1"/>
    <col min="102" max="16384" width="3.00390625" style="1" hidden="1" customWidth="1"/>
  </cols>
  <sheetData>
    <row r="1" spans="1:101" ht="16.5" customHeight="1" thickBot="1">
      <c r="A1" s="66"/>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7"/>
      <c r="CW1" s="68"/>
    </row>
    <row r="2" spans="1:101" ht="16.5" customHeight="1" thickBot="1">
      <c r="A2" s="68"/>
      <c r="B2" s="1327" t="s">
        <v>228</v>
      </c>
      <c r="C2" s="1328"/>
      <c r="D2" s="1328"/>
      <c r="E2" s="1328"/>
      <c r="F2" s="1328"/>
      <c r="G2" s="1328"/>
      <c r="H2" s="1328"/>
      <c r="I2" s="1328"/>
      <c r="J2" s="1328"/>
      <c r="K2" s="1328"/>
      <c r="L2" s="1328"/>
      <c r="M2" s="1328"/>
      <c r="N2" s="1328"/>
      <c r="O2" s="1328"/>
      <c r="P2" s="1328"/>
      <c r="Q2" s="1328"/>
      <c r="R2" s="1328"/>
      <c r="S2" s="1328"/>
      <c r="T2" s="1328"/>
      <c r="U2" s="1328"/>
      <c r="V2" s="1328"/>
      <c r="W2" s="1328"/>
      <c r="X2" s="1328"/>
      <c r="Y2" s="1328"/>
      <c r="Z2" s="1328"/>
      <c r="AA2" s="1328"/>
      <c r="AB2" s="1328"/>
      <c r="AC2" s="1328"/>
      <c r="AD2" s="1328"/>
      <c r="AE2" s="1328"/>
      <c r="AF2" s="1328"/>
      <c r="AG2" s="1328"/>
      <c r="AH2" s="1328"/>
      <c r="AI2" s="1328"/>
      <c r="AJ2" s="1328"/>
      <c r="AK2" s="1328"/>
      <c r="AL2" s="1328"/>
      <c r="AM2" s="1328"/>
      <c r="AN2" s="1328"/>
      <c r="AO2" s="1328"/>
      <c r="AP2" s="1328"/>
      <c r="AQ2" s="1328"/>
      <c r="AR2" s="1328"/>
      <c r="AS2" s="1328"/>
      <c r="AT2" s="1328"/>
      <c r="AU2" s="1328"/>
      <c r="AV2" s="1328"/>
      <c r="AW2" s="1329"/>
      <c r="AX2" s="44"/>
      <c r="AY2" s="44"/>
      <c r="AZ2" s="1278" t="s">
        <v>229</v>
      </c>
      <c r="BA2" s="1278"/>
      <c r="BB2" s="1278"/>
      <c r="BC2" s="1278"/>
      <c r="BD2" s="1278"/>
      <c r="BE2" s="1278"/>
      <c r="BF2" s="1278"/>
      <c r="BG2" s="1278"/>
      <c r="BH2" s="1278"/>
      <c r="BI2" s="1278"/>
      <c r="BJ2" s="1278"/>
      <c r="BK2" s="1278"/>
      <c r="BL2" s="1278"/>
      <c r="BM2" s="1278"/>
      <c r="BN2" s="1278"/>
      <c r="BO2" s="1278"/>
      <c r="BP2" s="1278"/>
      <c r="BQ2" s="1278"/>
      <c r="BR2" s="1278"/>
      <c r="BS2" s="1278"/>
      <c r="BT2" s="1278"/>
      <c r="BU2" s="1278"/>
      <c r="BV2" s="1278"/>
      <c r="BW2" s="1278"/>
      <c r="BX2" s="1278"/>
      <c r="BY2" s="1278"/>
      <c r="BZ2" s="1278"/>
      <c r="CA2" s="1278"/>
      <c r="CB2" s="1278"/>
      <c r="CC2" s="1278"/>
      <c r="CD2" s="1278"/>
      <c r="CE2" s="1278"/>
      <c r="CF2" s="1278"/>
      <c r="CG2" s="1278"/>
      <c r="CH2" s="1278"/>
      <c r="CI2" s="1278"/>
      <c r="CJ2" s="1278"/>
      <c r="CK2" s="1278"/>
      <c r="CL2" s="1278"/>
      <c r="CM2" s="1278"/>
      <c r="CN2" s="1278"/>
      <c r="CO2" s="1278"/>
      <c r="CP2" s="1278"/>
      <c r="CQ2" s="1278"/>
      <c r="CR2" s="1278"/>
      <c r="CS2" s="1278"/>
      <c r="CT2" s="1278"/>
      <c r="CU2" s="1278"/>
      <c r="CV2" s="25"/>
      <c r="CW2" s="68"/>
    </row>
    <row r="3" spans="1:101" ht="16.5" customHeight="1" thickBot="1">
      <c r="A3" s="68"/>
      <c r="B3" s="1330"/>
      <c r="C3" s="1331"/>
      <c r="D3" s="1331"/>
      <c r="E3" s="1331"/>
      <c r="F3" s="1331"/>
      <c r="G3" s="1331"/>
      <c r="H3" s="1331"/>
      <c r="I3" s="1331"/>
      <c r="J3" s="1331"/>
      <c r="K3" s="1331"/>
      <c r="L3" s="1331"/>
      <c r="M3" s="1331"/>
      <c r="N3" s="1331"/>
      <c r="O3" s="1331"/>
      <c r="P3" s="1331"/>
      <c r="Q3" s="1331"/>
      <c r="R3" s="1331"/>
      <c r="S3" s="1331"/>
      <c r="T3" s="1331"/>
      <c r="U3" s="1331"/>
      <c r="V3" s="1331"/>
      <c r="W3" s="1331"/>
      <c r="X3" s="1331"/>
      <c r="Y3" s="1331"/>
      <c r="Z3" s="1331"/>
      <c r="AA3" s="1331"/>
      <c r="AB3" s="1331"/>
      <c r="AC3" s="1331"/>
      <c r="AD3" s="1331"/>
      <c r="AE3" s="1331"/>
      <c r="AF3" s="1331"/>
      <c r="AG3" s="1331"/>
      <c r="AH3" s="1331"/>
      <c r="AI3" s="1331"/>
      <c r="AJ3" s="1331"/>
      <c r="AK3" s="1331"/>
      <c r="AL3" s="1331"/>
      <c r="AM3" s="1331"/>
      <c r="AN3" s="1331"/>
      <c r="AO3" s="1331"/>
      <c r="AP3" s="1331"/>
      <c r="AQ3" s="1331"/>
      <c r="AR3" s="1331"/>
      <c r="AS3" s="1331"/>
      <c r="AT3" s="1331"/>
      <c r="AU3" s="1331"/>
      <c r="AV3" s="1331"/>
      <c r="AW3" s="1332"/>
      <c r="AX3" s="44"/>
      <c r="AY3" s="44"/>
      <c r="AZ3" s="1278"/>
      <c r="BA3" s="1278"/>
      <c r="BB3" s="1278"/>
      <c r="BC3" s="1278"/>
      <c r="BD3" s="1278"/>
      <c r="BE3" s="1278"/>
      <c r="BF3" s="1278"/>
      <c r="BG3" s="1278"/>
      <c r="BH3" s="1278"/>
      <c r="BI3" s="1278"/>
      <c r="BJ3" s="1278"/>
      <c r="BK3" s="1278"/>
      <c r="BL3" s="1278"/>
      <c r="BM3" s="1278"/>
      <c r="BN3" s="1278"/>
      <c r="BO3" s="1278"/>
      <c r="BP3" s="1278"/>
      <c r="BQ3" s="1278"/>
      <c r="BR3" s="1278"/>
      <c r="BS3" s="1278"/>
      <c r="BT3" s="1278"/>
      <c r="BU3" s="1278"/>
      <c r="BV3" s="1278"/>
      <c r="BW3" s="1278"/>
      <c r="BX3" s="1278"/>
      <c r="BY3" s="1278"/>
      <c r="BZ3" s="1278"/>
      <c r="CA3" s="1278"/>
      <c r="CB3" s="1278"/>
      <c r="CC3" s="1278"/>
      <c r="CD3" s="1278"/>
      <c r="CE3" s="1278"/>
      <c r="CF3" s="1278"/>
      <c r="CG3" s="1278"/>
      <c r="CH3" s="1278"/>
      <c r="CI3" s="1278"/>
      <c r="CJ3" s="1278"/>
      <c r="CK3" s="1278"/>
      <c r="CL3" s="1278"/>
      <c r="CM3" s="1278"/>
      <c r="CN3" s="1278"/>
      <c r="CO3" s="1278"/>
      <c r="CP3" s="1278"/>
      <c r="CQ3" s="1278"/>
      <c r="CR3" s="1278"/>
      <c r="CS3" s="1278"/>
      <c r="CT3" s="1278"/>
      <c r="CU3" s="1278"/>
      <c r="CV3" s="25"/>
      <c r="CW3" s="68"/>
    </row>
    <row r="4" spans="1:101" ht="16.5" customHeight="1">
      <c r="A4" s="68"/>
      <c r="B4" s="68"/>
      <c r="C4" s="1326"/>
      <c r="D4" s="1326"/>
      <c r="E4" s="1326"/>
      <c r="F4" s="1326"/>
      <c r="G4" s="1326"/>
      <c r="H4" s="1326"/>
      <c r="I4" s="1326"/>
      <c r="J4" s="1326"/>
      <c r="K4" s="1326"/>
      <c r="L4" s="1326"/>
      <c r="M4" s="1326"/>
      <c r="N4" s="1326"/>
      <c r="O4" s="1326"/>
      <c r="P4" s="1326"/>
      <c r="Q4" s="1326"/>
      <c r="R4" s="1326"/>
      <c r="S4" s="1326"/>
      <c r="T4" s="1326"/>
      <c r="U4" s="1326"/>
      <c r="V4" s="1326"/>
      <c r="W4" s="1326"/>
      <c r="X4" s="1326"/>
      <c r="Y4" s="1326"/>
      <c r="Z4" s="1326"/>
      <c r="AA4" s="1326"/>
      <c r="AB4" s="1326"/>
      <c r="AC4" s="1326"/>
      <c r="AD4" s="1326"/>
      <c r="AE4" s="1326"/>
      <c r="AF4" s="1326"/>
      <c r="AG4" s="1326"/>
      <c r="AH4" s="1326"/>
      <c r="AI4" s="1326"/>
      <c r="AJ4" s="1326"/>
      <c r="AK4" s="1326"/>
      <c r="AL4" s="1326"/>
      <c r="AM4" s="1326"/>
      <c r="AN4" s="1326"/>
      <c r="AO4" s="1326"/>
      <c r="AP4" s="1326"/>
      <c r="AQ4" s="1326"/>
      <c r="AR4" s="1326"/>
      <c r="AS4" s="1326"/>
      <c r="AT4" s="1326"/>
      <c r="AU4" s="1326"/>
      <c r="AV4" s="1326"/>
      <c r="AW4" s="45"/>
      <c r="AX4" s="44"/>
      <c r="AY4" s="44"/>
      <c r="AZ4" s="1317"/>
      <c r="BA4" s="1318"/>
      <c r="BB4" s="1318"/>
      <c r="BC4" s="1318"/>
      <c r="BD4" s="1318"/>
      <c r="BE4" s="1318"/>
      <c r="BF4" s="1318"/>
      <c r="BG4" s="1318"/>
      <c r="BH4" s="1318"/>
      <c r="BI4" s="1318"/>
      <c r="BJ4" s="1318"/>
      <c r="BK4" s="1318"/>
      <c r="BL4" s="1318"/>
      <c r="BM4" s="1318"/>
      <c r="BN4" s="1318"/>
      <c r="BO4" s="1318"/>
      <c r="BP4" s="1318"/>
      <c r="BQ4" s="1318"/>
      <c r="BR4" s="1318"/>
      <c r="BS4" s="1318"/>
      <c r="BT4" s="1318"/>
      <c r="BU4" s="1318"/>
      <c r="BV4" s="1318"/>
      <c r="BW4" s="1318"/>
      <c r="BX4" s="1318"/>
      <c r="BY4" s="1318"/>
      <c r="BZ4" s="1318"/>
      <c r="CA4" s="1318"/>
      <c r="CB4" s="1318"/>
      <c r="CC4" s="1318"/>
      <c r="CD4" s="1318"/>
      <c r="CE4" s="1318"/>
      <c r="CF4" s="1318"/>
      <c r="CG4" s="1318"/>
      <c r="CH4" s="1318"/>
      <c r="CI4" s="1318"/>
      <c r="CJ4" s="1318"/>
      <c r="CK4" s="1318"/>
      <c r="CL4" s="1318"/>
      <c r="CM4" s="1318"/>
      <c r="CN4" s="1318"/>
      <c r="CO4" s="1318"/>
      <c r="CP4" s="1318"/>
      <c r="CQ4" s="1318"/>
      <c r="CR4" s="1318"/>
      <c r="CS4" s="1318"/>
      <c r="CT4" s="1318"/>
      <c r="CU4" s="1319"/>
      <c r="CV4" s="25"/>
      <c r="CW4" s="68"/>
    </row>
    <row r="5" spans="1:101" ht="16.5" customHeight="1">
      <c r="A5" s="68"/>
      <c r="B5" s="68"/>
      <c r="C5" s="1326"/>
      <c r="D5" s="1326"/>
      <c r="E5" s="1326"/>
      <c r="F5" s="1326"/>
      <c r="G5" s="1326"/>
      <c r="H5" s="1326"/>
      <c r="I5" s="1326"/>
      <c r="J5" s="1326"/>
      <c r="K5" s="1326"/>
      <c r="L5" s="1326"/>
      <c r="M5" s="1326"/>
      <c r="N5" s="1326"/>
      <c r="O5" s="1326"/>
      <c r="P5" s="1326"/>
      <c r="Q5" s="1326"/>
      <c r="R5" s="1326"/>
      <c r="S5" s="1326"/>
      <c r="T5" s="1326"/>
      <c r="U5" s="1326"/>
      <c r="V5" s="1326"/>
      <c r="W5" s="1326"/>
      <c r="X5" s="1326"/>
      <c r="Y5" s="1326"/>
      <c r="Z5" s="1326"/>
      <c r="AA5" s="1326"/>
      <c r="AB5" s="1326"/>
      <c r="AC5" s="1326"/>
      <c r="AD5" s="1326"/>
      <c r="AE5" s="1326"/>
      <c r="AF5" s="1326"/>
      <c r="AG5" s="1326"/>
      <c r="AH5" s="1326"/>
      <c r="AI5" s="1326"/>
      <c r="AJ5" s="1326"/>
      <c r="AK5" s="1326"/>
      <c r="AL5" s="1326"/>
      <c r="AM5" s="1326"/>
      <c r="AN5" s="1326"/>
      <c r="AO5" s="1326"/>
      <c r="AP5" s="1326"/>
      <c r="AQ5" s="1326"/>
      <c r="AR5" s="1326"/>
      <c r="AS5" s="1326"/>
      <c r="AT5" s="1326"/>
      <c r="AU5" s="1326"/>
      <c r="AV5" s="1326"/>
      <c r="AW5" s="45"/>
      <c r="AX5" s="44"/>
      <c r="AY5" s="44"/>
      <c r="AZ5" s="1320"/>
      <c r="BA5" s="1321"/>
      <c r="BB5" s="1321"/>
      <c r="BC5" s="1321"/>
      <c r="BD5" s="1321"/>
      <c r="BE5" s="1321"/>
      <c r="BF5" s="1321"/>
      <c r="BG5" s="1321"/>
      <c r="BH5" s="1321"/>
      <c r="BI5" s="1321"/>
      <c r="BJ5" s="1321"/>
      <c r="BK5" s="1321"/>
      <c r="BL5" s="1321"/>
      <c r="BM5" s="1321"/>
      <c r="BN5" s="1321"/>
      <c r="BO5" s="1321"/>
      <c r="BP5" s="1321"/>
      <c r="BQ5" s="1321"/>
      <c r="BR5" s="1321"/>
      <c r="BS5" s="1321"/>
      <c r="BT5" s="1321"/>
      <c r="BU5" s="1321"/>
      <c r="BV5" s="1321"/>
      <c r="BW5" s="1321"/>
      <c r="BX5" s="1321"/>
      <c r="BY5" s="1321"/>
      <c r="BZ5" s="1321"/>
      <c r="CA5" s="1321"/>
      <c r="CB5" s="1321"/>
      <c r="CC5" s="1321"/>
      <c r="CD5" s="1321"/>
      <c r="CE5" s="1321"/>
      <c r="CF5" s="1321"/>
      <c r="CG5" s="1321"/>
      <c r="CH5" s="1321"/>
      <c r="CI5" s="1321"/>
      <c r="CJ5" s="1321"/>
      <c r="CK5" s="1321"/>
      <c r="CL5" s="1321"/>
      <c r="CM5" s="1321"/>
      <c r="CN5" s="1321"/>
      <c r="CO5" s="1321"/>
      <c r="CP5" s="1321"/>
      <c r="CQ5" s="1321"/>
      <c r="CR5" s="1321"/>
      <c r="CS5" s="1321"/>
      <c r="CT5" s="1321"/>
      <c r="CU5" s="1322"/>
      <c r="CV5" s="25"/>
      <c r="CW5" s="68"/>
    </row>
    <row r="6" spans="1:101" ht="16.5" customHeight="1">
      <c r="A6" s="68"/>
      <c r="B6" s="68"/>
      <c r="C6" s="1326"/>
      <c r="D6" s="1326"/>
      <c r="E6" s="1326"/>
      <c r="F6" s="1326"/>
      <c r="G6" s="1326"/>
      <c r="H6" s="1326"/>
      <c r="I6" s="1326"/>
      <c r="J6" s="1326"/>
      <c r="K6" s="1326"/>
      <c r="L6" s="1326"/>
      <c r="M6" s="1326"/>
      <c r="N6" s="1326"/>
      <c r="O6" s="1326"/>
      <c r="P6" s="1326"/>
      <c r="Q6" s="1326"/>
      <c r="R6" s="1326"/>
      <c r="S6" s="1326"/>
      <c r="T6" s="1326"/>
      <c r="U6" s="1326"/>
      <c r="V6" s="1326"/>
      <c r="W6" s="1326"/>
      <c r="X6" s="1326"/>
      <c r="Y6" s="1326"/>
      <c r="Z6" s="1326"/>
      <c r="AA6" s="1326"/>
      <c r="AB6" s="1326"/>
      <c r="AC6" s="1326"/>
      <c r="AD6" s="1326"/>
      <c r="AE6" s="1326"/>
      <c r="AF6" s="1326"/>
      <c r="AG6" s="1326"/>
      <c r="AH6" s="1326"/>
      <c r="AI6" s="1326"/>
      <c r="AJ6" s="1326"/>
      <c r="AK6" s="1326"/>
      <c r="AL6" s="1326"/>
      <c r="AM6" s="1326"/>
      <c r="AN6" s="1326"/>
      <c r="AO6" s="1326"/>
      <c r="AP6" s="1326"/>
      <c r="AQ6" s="1326"/>
      <c r="AR6" s="1326"/>
      <c r="AS6" s="1326"/>
      <c r="AT6" s="1326"/>
      <c r="AU6" s="1326"/>
      <c r="AV6" s="1326"/>
      <c r="AW6" s="45"/>
      <c r="AX6" s="44"/>
      <c r="AY6" s="44"/>
      <c r="AZ6" s="1320"/>
      <c r="BA6" s="1321"/>
      <c r="BB6" s="1321"/>
      <c r="BC6" s="1321"/>
      <c r="BD6" s="1321"/>
      <c r="BE6" s="1321"/>
      <c r="BF6" s="1321"/>
      <c r="BG6" s="1321"/>
      <c r="BH6" s="1321"/>
      <c r="BI6" s="1321"/>
      <c r="BJ6" s="1321"/>
      <c r="BK6" s="1321"/>
      <c r="BL6" s="1321"/>
      <c r="BM6" s="1321"/>
      <c r="BN6" s="1321"/>
      <c r="BO6" s="1321"/>
      <c r="BP6" s="1321"/>
      <c r="BQ6" s="1321"/>
      <c r="BR6" s="1321"/>
      <c r="BS6" s="1321"/>
      <c r="BT6" s="1321"/>
      <c r="BU6" s="1321"/>
      <c r="BV6" s="1321"/>
      <c r="BW6" s="1321"/>
      <c r="BX6" s="1321"/>
      <c r="BY6" s="1321"/>
      <c r="BZ6" s="1321"/>
      <c r="CA6" s="1321"/>
      <c r="CB6" s="1321"/>
      <c r="CC6" s="1321"/>
      <c r="CD6" s="1321"/>
      <c r="CE6" s="1321"/>
      <c r="CF6" s="1321"/>
      <c r="CG6" s="1321"/>
      <c r="CH6" s="1321"/>
      <c r="CI6" s="1321"/>
      <c r="CJ6" s="1321"/>
      <c r="CK6" s="1321"/>
      <c r="CL6" s="1321"/>
      <c r="CM6" s="1321"/>
      <c r="CN6" s="1321"/>
      <c r="CO6" s="1321"/>
      <c r="CP6" s="1321"/>
      <c r="CQ6" s="1321"/>
      <c r="CR6" s="1321"/>
      <c r="CS6" s="1321"/>
      <c r="CT6" s="1321"/>
      <c r="CU6" s="1322"/>
      <c r="CV6" s="25"/>
      <c r="CW6" s="68"/>
    </row>
    <row r="7" spans="1:101" ht="16.5" customHeight="1">
      <c r="A7" s="68"/>
      <c r="B7" s="68"/>
      <c r="C7" s="1326"/>
      <c r="D7" s="1326"/>
      <c r="E7" s="1326"/>
      <c r="F7" s="1326"/>
      <c r="G7" s="1326"/>
      <c r="H7" s="1326"/>
      <c r="I7" s="1326"/>
      <c r="J7" s="1326"/>
      <c r="K7" s="1326"/>
      <c r="L7" s="1326"/>
      <c r="M7" s="1326"/>
      <c r="N7" s="1326"/>
      <c r="O7" s="1326"/>
      <c r="P7" s="1326"/>
      <c r="Q7" s="1326"/>
      <c r="R7" s="1326"/>
      <c r="S7" s="1326"/>
      <c r="T7" s="1326"/>
      <c r="U7" s="1326"/>
      <c r="V7" s="1326"/>
      <c r="W7" s="1326"/>
      <c r="X7" s="1326"/>
      <c r="Y7" s="1326"/>
      <c r="Z7" s="1326"/>
      <c r="AA7" s="1326"/>
      <c r="AB7" s="1326"/>
      <c r="AC7" s="1326"/>
      <c r="AD7" s="1326"/>
      <c r="AE7" s="1326"/>
      <c r="AF7" s="1326"/>
      <c r="AG7" s="1326"/>
      <c r="AH7" s="1326"/>
      <c r="AI7" s="1326"/>
      <c r="AJ7" s="1326"/>
      <c r="AK7" s="1326"/>
      <c r="AL7" s="1326"/>
      <c r="AM7" s="1326"/>
      <c r="AN7" s="1326"/>
      <c r="AO7" s="1326"/>
      <c r="AP7" s="1326"/>
      <c r="AQ7" s="1326"/>
      <c r="AR7" s="1326"/>
      <c r="AS7" s="1326"/>
      <c r="AT7" s="1326"/>
      <c r="AU7" s="1326"/>
      <c r="AV7" s="1326"/>
      <c r="AW7" s="45"/>
      <c r="AX7" s="44"/>
      <c r="AY7" s="44"/>
      <c r="AZ7" s="1320"/>
      <c r="BA7" s="1321"/>
      <c r="BB7" s="1321"/>
      <c r="BC7" s="1321"/>
      <c r="BD7" s="1321"/>
      <c r="BE7" s="1321"/>
      <c r="BF7" s="1321"/>
      <c r="BG7" s="1321"/>
      <c r="BH7" s="1321"/>
      <c r="BI7" s="1321"/>
      <c r="BJ7" s="1321"/>
      <c r="BK7" s="1321"/>
      <c r="BL7" s="1321"/>
      <c r="BM7" s="1321"/>
      <c r="BN7" s="1321"/>
      <c r="BO7" s="1321"/>
      <c r="BP7" s="1321"/>
      <c r="BQ7" s="1321"/>
      <c r="BR7" s="1321"/>
      <c r="BS7" s="1321"/>
      <c r="BT7" s="1321"/>
      <c r="BU7" s="1321"/>
      <c r="BV7" s="1321"/>
      <c r="BW7" s="1321"/>
      <c r="BX7" s="1321"/>
      <c r="BY7" s="1321"/>
      <c r="BZ7" s="1321"/>
      <c r="CA7" s="1321"/>
      <c r="CB7" s="1321"/>
      <c r="CC7" s="1321"/>
      <c r="CD7" s="1321"/>
      <c r="CE7" s="1321"/>
      <c r="CF7" s="1321"/>
      <c r="CG7" s="1321"/>
      <c r="CH7" s="1321"/>
      <c r="CI7" s="1321"/>
      <c r="CJ7" s="1321"/>
      <c r="CK7" s="1321"/>
      <c r="CL7" s="1321"/>
      <c r="CM7" s="1321"/>
      <c r="CN7" s="1321"/>
      <c r="CO7" s="1321"/>
      <c r="CP7" s="1321"/>
      <c r="CQ7" s="1321"/>
      <c r="CR7" s="1321"/>
      <c r="CS7" s="1321"/>
      <c r="CT7" s="1321"/>
      <c r="CU7" s="1322"/>
      <c r="CV7" s="25"/>
      <c r="CW7" s="68"/>
    </row>
    <row r="8" spans="1:101" ht="16.5" customHeight="1">
      <c r="A8" s="68"/>
      <c r="B8" s="8"/>
      <c r="C8" s="1326"/>
      <c r="D8" s="1326"/>
      <c r="E8" s="1326"/>
      <c r="F8" s="1326"/>
      <c r="G8" s="1326"/>
      <c r="H8" s="1326"/>
      <c r="I8" s="1326"/>
      <c r="J8" s="1326"/>
      <c r="K8" s="1326"/>
      <c r="L8" s="1326"/>
      <c r="M8" s="1326"/>
      <c r="N8" s="1326"/>
      <c r="O8" s="1326"/>
      <c r="P8" s="1326"/>
      <c r="Q8" s="1326"/>
      <c r="R8" s="1326"/>
      <c r="S8" s="1326"/>
      <c r="T8" s="1326"/>
      <c r="U8" s="1326"/>
      <c r="V8" s="1326"/>
      <c r="W8" s="1326"/>
      <c r="X8" s="1326"/>
      <c r="Y8" s="1326"/>
      <c r="Z8" s="1326"/>
      <c r="AA8" s="1326"/>
      <c r="AB8" s="1326"/>
      <c r="AC8" s="1326"/>
      <c r="AD8" s="1326"/>
      <c r="AE8" s="1326"/>
      <c r="AF8" s="1326"/>
      <c r="AG8" s="1326"/>
      <c r="AH8" s="1326"/>
      <c r="AI8" s="1326"/>
      <c r="AJ8" s="1326"/>
      <c r="AK8" s="1326"/>
      <c r="AL8" s="1326"/>
      <c r="AM8" s="1326"/>
      <c r="AN8" s="1326"/>
      <c r="AO8" s="1326"/>
      <c r="AP8" s="1326"/>
      <c r="AQ8" s="1326"/>
      <c r="AR8" s="1326"/>
      <c r="AS8" s="1326"/>
      <c r="AT8" s="1326"/>
      <c r="AU8" s="1326"/>
      <c r="AV8" s="1326"/>
      <c r="AW8" s="69"/>
      <c r="AX8" s="70"/>
      <c r="AY8" s="70"/>
      <c r="AZ8" s="1320"/>
      <c r="BA8" s="1321"/>
      <c r="BB8" s="1321"/>
      <c r="BC8" s="1321"/>
      <c r="BD8" s="1321"/>
      <c r="BE8" s="1321"/>
      <c r="BF8" s="1321"/>
      <c r="BG8" s="1321"/>
      <c r="BH8" s="1321"/>
      <c r="BI8" s="1321"/>
      <c r="BJ8" s="1321"/>
      <c r="BK8" s="1321"/>
      <c r="BL8" s="1321"/>
      <c r="BM8" s="1321"/>
      <c r="BN8" s="1321"/>
      <c r="BO8" s="1321"/>
      <c r="BP8" s="1321"/>
      <c r="BQ8" s="1321"/>
      <c r="BR8" s="1321"/>
      <c r="BS8" s="1321"/>
      <c r="BT8" s="1321"/>
      <c r="BU8" s="1321"/>
      <c r="BV8" s="1321"/>
      <c r="BW8" s="1321"/>
      <c r="BX8" s="1321"/>
      <c r="BY8" s="1321"/>
      <c r="BZ8" s="1321"/>
      <c r="CA8" s="1321"/>
      <c r="CB8" s="1321"/>
      <c r="CC8" s="1321"/>
      <c r="CD8" s="1321"/>
      <c r="CE8" s="1321"/>
      <c r="CF8" s="1321"/>
      <c r="CG8" s="1321"/>
      <c r="CH8" s="1321"/>
      <c r="CI8" s="1321"/>
      <c r="CJ8" s="1321"/>
      <c r="CK8" s="1321"/>
      <c r="CL8" s="1321"/>
      <c r="CM8" s="1321"/>
      <c r="CN8" s="1321"/>
      <c r="CO8" s="1321"/>
      <c r="CP8" s="1321"/>
      <c r="CQ8" s="1321"/>
      <c r="CR8" s="1321"/>
      <c r="CS8" s="1321"/>
      <c r="CT8" s="1321"/>
      <c r="CU8" s="1322"/>
      <c r="CV8" s="25"/>
      <c r="CW8" s="68"/>
    </row>
    <row r="9" spans="1:101" ht="16.5" customHeight="1">
      <c r="A9" s="68"/>
      <c r="B9" s="71"/>
      <c r="C9" s="1326"/>
      <c r="D9" s="1326"/>
      <c r="E9" s="1326"/>
      <c r="F9" s="1326"/>
      <c r="G9" s="1326"/>
      <c r="H9" s="1326"/>
      <c r="I9" s="1326"/>
      <c r="J9" s="1326"/>
      <c r="K9" s="1326"/>
      <c r="L9" s="1326"/>
      <c r="M9" s="1326"/>
      <c r="N9" s="1326"/>
      <c r="O9" s="1326"/>
      <c r="P9" s="1326"/>
      <c r="Q9" s="1326"/>
      <c r="R9" s="1326"/>
      <c r="S9" s="1326"/>
      <c r="T9" s="1326"/>
      <c r="U9" s="1326"/>
      <c r="V9" s="1326"/>
      <c r="W9" s="1326"/>
      <c r="X9" s="1326"/>
      <c r="Y9" s="1326"/>
      <c r="Z9" s="1326"/>
      <c r="AA9" s="1326"/>
      <c r="AB9" s="1326"/>
      <c r="AC9" s="1326"/>
      <c r="AD9" s="1326"/>
      <c r="AE9" s="1326"/>
      <c r="AF9" s="1326"/>
      <c r="AG9" s="1326"/>
      <c r="AH9" s="1326"/>
      <c r="AI9" s="1326"/>
      <c r="AJ9" s="1326"/>
      <c r="AK9" s="1326"/>
      <c r="AL9" s="1326"/>
      <c r="AM9" s="1326"/>
      <c r="AN9" s="1326"/>
      <c r="AO9" s="1326"/>
      <c r="AP9" s="1326"/>
      <c r="AQ9" s="1326"/>
      <c r="AR9" s="1326"/>
      <c r="AS9" s="1326"/>
      <c r="AT9" s="1326"/>
      <c r="AU9" s="1326"/>
      <c r="AV9" s="1326"/>
      <c r="AW9" s="69"/>
      <c r="AX9" s="70"/>
      <c r="AY9" s="70"/>
      <c r="AZ9" s="1320"/>
      <c r="BA9" s="1321"/>
      <c r="BB9" s="1321"/>
      <c r="BC9" s="1321"/>
      <c r="BD9" s="1321"/>
      <c r="BE9" s="1321"/>
      <c r="BF9" s="1321"/>
      <c r="BG9" s="1321"/>
      <c r="BH9" s="1321"/>
      <c r="BI9" s="1321"/>
      <c r="BJ9" s="1321"/>
      <c r="BK9" s="1321"/>
      <c r="BL9" s="1321"/>
      <c r="BM9" s="1321"/>
      <c r="BN9" s="1321"/>
      <c r="BO9" s="1321"/>
      <c r="BP9" s="1321"/>
      <c r="BQ9" s="1321"/>
      <c r="BR9" s="1321"/>
      <c r="BS9" s="1321"/>
      <c r="BT9" s="1321"/>
      <c r="BU9" s="1321"/>
      <c r="BV9" s="1321"/>
      <c r="BW9" s="1321"/>
      <c r="BX9" s="1321"/>
      <c r="BY9" s="1321"/>
      <c r="BZ9" s="1321"/>
      <c r="CA9" s="1321"/>
      <c r="CB9" s="1321"/>
      <c r="CC9" s="1321"/>
      <c r="CD9" s="1321"/>
      <c r="CE9" s="1321"/>
      <c r="CF9" s="1321"/>
      <c r="CG9" s="1321"/>
      <c r="CH9" s="1321"/>
      <c r="CI9" s="1321"/>
      <c r="CJ9" s="1321"/>
      <c r="CK9" s="1321"/>
      <c r="CL9" s="1321"/>
      <c r="CM9" s="1321"/>
      <c r="CN9" s="1321"/>
      <c r="CO9" s="1321"/>
      <c r="CP9" s="1321"/>
      <c r="CQ9" s="1321"/>
      <c r="CR9" s="1321"/>
      <c r="CS9" s="1321"/>
      <c r="CT9" s="1321"/>
      <c r="CU9" s="1322"/>
      <c r="CV9" s="25"/>
      <c r="CW9" s="68"/>
    </row>
    <row r="10" spans="1:101" ht="16.5" customHeight="1">
      <c r="A10" s="68"/>
      <c r="B10" s="8"/>
      <c r="C10" s="1326"/>
      <c r="D10" s="1326"/>
      <c r="E10" s="1326"/>
      <c r="F10" s="1326"/>
      <c r="G10" s="1326"/>
      <c r="H10" s="1326"/>
      <c r="I10" s="1326"/>
      <c r="J10" s="1326"/>
      <c r="K10" s="1326"/>
      <c r="L10" s="1326"/>
      <c r="M10" s="1326"/>
      <c r="N10" s="1326"/>
      <c r="O10" s="1326"/>
      <c r="P10" s="1326"/>
      <c r="Q10" s="1326"/>
      <c r="R10" s="1326"/>
      <c r="S10" s="1326"/>
      <c r="T10" s="1326"/>
      <c r="U10" s="1326"/>
      <c r="V10" s="1326"/>
      <c r="W10" s="1326"/>
      <c r="X10" s="1326"/>
      <c r="Y10" s="1326"/>
      <c r="Z10" s="1326"/>
      <c r="AA10" s="1326"/>
      <c r="AB10" s="1326"/>
      <c r="AC10" s="1326"/>
      <c r="AD10" s="1326"/>
      <c r="AE10" s="1326"/>
      <c r="AF10" s="1326"/>
      <c r="AG10" s="1326"/>
      <c r="AH10" s="1326"/>
      <c r="AI10" s="1326"/>
      <c r="AJ10" s="1326"/>
      <c r="AK10" s="1326"/>
      <c r="AL10" s="1326"/>
      <c r="AM10" s="1326"/>
      <c r="AN10" s="1326"/>
      <c r="AO10" s="1326"/>
      <c r="AP10" s="1326"/>
      <c r="AQ10" s="1326"/>
      <c r="AR10" s="1326"/>
      <c r="AS10" s="1326"/>
      <c r="AT10" s="1326"/>
      <c r="AU10" s="1326"/>
      <c r="AV10" s="1326"/>
      <c r="AW10" s="9"/>
      <c r="AX10" s="5"/>
      <c r="AY10" s="5"/>
      <c r="AZ10" s="1320"/>
      <c r="BA10" s="1321"/>
      <c r="BB10" s="1321"/>
      <c r="BC10" s="1321"/>
      <c r="BD10" s="1321"/>
      <c r="BE10" s="1321"/>
      <c r="BF10" s="1321"/>
      <c r="BG10" s="1321"/>
      <c r="BH10" s="1321"/>
      <c r="BI10" s="1321"/>
      <c r="BJ10" s="1321"/>
      <c r="BK10" s="1321"/>
      <c r="BL10" s="1321"/>
      <c r="BM10" s="1321"/>
      <c r="BN10" s="1321"/>
      <c r="BO10" s="1321"/>
      <c r="BP10" s="1321"/>
      <c r="BQ10" s="1321"/>
      <c r="BR10" s="1321"/>
      <c r="BS10" s="1321"/>
      <c r="BT10" s="1321"/>
      <c r="BU10" s="1321"/>
      <c r="BV10" s="1321"/>
      <c r="BW10" s="1321"/>
      <c r="BX10" s="1321"/>
      <c r="BY10" s="1321"/>
      <c r="BZ10" s="1321"/>
      <c r="CA10" s="1321"/>
      <c r="CB10" s="1321"/>
      <c r="CC10" s="1321"/>
      <c r="CD10" s="1321"/>
      <c r="CE10" s="1321"/>
      <c r="CF10" s="1321"/>
      <c r="CG10" s="1321"/>
      <c r="CH10" s="1321"/>
      <c r="CI10" s="1321"/>
      <c r="CJ10" s="1321"/>
      <c r="CK10" s="1321"/>
      <c r="CL10" s="1321"/>
      <c r="CM10" s="1321"/>
      <c r="CN10" s="1321"/>
      <c r="CO10" s="1321"/>
      <c r="CP10" s="1321"/>
      <c r="CQ10" s="1321"/>
      <c r="CR10" s="1321"/>
      <c r="CS10" s="1321"/>
      <c r="CT10" s="1321"/>
      <c r="CU10" s="1322"/>
      <c r="CV10" s="25"/>
      <c r="CW10" s="68"/>
    </row>
    <row r="11" spans="1:101" ht="16.5" customHeight="1">
      <c r="A11" s="68"/>
      <c r="B11" s="68"/>
      <c r="C11" s="1326"/>
      <c r="D11" s="1326"/>
      <c r="E11" s="1326"/>
      <c r="F11" s="1326"/>
      <c r="G11" s="1326"/>
      <c r="H11" s="1326"/>
      <c r="I11" s="1326"/>
      <c r="J11" s="1326"/>
      <c r="K11" s="1326"/>
      <c r="L11" s="1326"/>
      <c r="M11" s="1326"/>
      <c r="N11" s="1326"/>
      <c r="O11" s="1326"/>
      <c r="P11" s="1326"/>
      <c r="Q11" s="1326"/>
      <c r="R11" s="1326"/>
      <c r="S11" s="1326"/>
      <c r="T11" s="1326"/>
      <c r="U11" s="1326"/>
      <c r="V11" s="1326"/>
      <c r="W11" s="1326"/>
      <c r="X11" s="1326"/>
      <c r="Y11" s="1326"/>
      <c r="Z11" s="1326"/>
      <c r="AA11" s="1326"/>
      <c r="AB11" s="1326"/>
      <c r="AC11" s="1326"/>
      <c r="AD11" s="1326"/>
      <c r="AE11" s="1326"/>
      <c r="AF11" s="1326"/>
      <c r="AG11" s="1326"/>
      <c r="AH11" s="1326"/>
      <c r="AI11" s="1326"/>
      <c r="AJ11" s="1326"/>
      <c r="AK11" s="1326"/>
      <c r="AL11" s="1326"/>
      <c r="AM11" s="1326"/>
      <c r="AN11" s="1326"/>
      <c r="AO11" s="1326"/>
      <c r="AP11" s="1326"/>
      <c r="AQ11" s="1326"/>
      <c r="AR11" s="1326"/>
      <c r="AS11" s="1326"/>
      <c r="AT11" s="1326"/>
      <c r="AU11" s="1326"/>
      <c r="AV11" s="1326"/>
      <c r="AW11" s="25"/>
      <c r="AZ11" s="1320"/>
      <c r="BA11" s="1321"/>
      <c r="BB11" s="1321"/>
      <c r="BC11" s="1321"/>
      <c r="BD11" s="1321"/>
      <c r="BE11" s="1321"/>
      <c r="BF11" s="1321"/>
      <c r="BG11" s="1321"/>
      <c r="BH11" s="1321"/>
      <c r="BI11" s="1321"/>
      <c r="BJ11" s="1321"/>
      <c r="BK11" s="1321"/>
      <c r="BL11" s="1321"/>
      <c r="BM11" s="1321"/>
      <c r="BN11" s="1321"/>
      <c r="BO11" s="1321"/>
      <c r="BP11" s="1321"/>
      <c r="BQ11" s="1321"/>
      <c r="BR11" s="1321"/>
      <c r="BS11" s="1321"/>
      <c r="BT11" s="1321"/>
      <c r="BU11" s="1321"/>
      <c r="BV11" s="1321"/>
      <c r="BW11" s="1321"/>
      <c r="BX11" s="1321"/>
      <c r="BY11" s="1321"/>
      <c r="BZ11" s="1321"/>
      <c r="CA11" s="1321"/>
      <c r="CB11" s="1321"/>
      <c r="CC11" s="1321"/>
      <c r="CD11" s="1321"/>
      <c r="CE11" s="1321"/>
      <c r="CF11" s="1321"/>
      <c r="CG11" s="1321"/>
      <c r="CH11" s="1321"/>
      <c r="CI11" s="1321"/>
      <c r="CJ11" s="1321"/>
      <c r="CK11" s="1321"/>
      <c r="CL11" s="1321"/>
      <c r="CM11" s="1321"/>
      <c r="CN11" s="1321"/>
      <c r="CO11" s="1321"/>
      <c r="CP11" s="1321"/>
      <c r="CQ11" s="1321"/>
      <c r="CR11" s="1321"/>
      <c r="CS11" s="1321"/>
      <c r="CT11" s="1321"/>
      <c r="CU11" s="1322"/>
      <c r="CV11" s="25"/>
      <c r="CW11" s="68"/>
    </row>
    <row r="12" spans="1:101" ht="16.5" customHeight="1">
      <c r="A12" s="68"/>
      <c r="B12" s="8"/>
      <c r="C12" s="1326"/>
      <c r="D12" s="1326"/>
      <c r="E12" s="1326"/>
      <c r="F12" s="1326"/>
      <c r="G12" s="1326"/>
      <c r="H12" s="1326"/>
      <c r="I12" s="1326"/>
      <c r="J12" s="1326"/>
      <c r="K12" s="1326"/>
      <c r="L12" s="1326"/>
      <c r="M12" s="1326"/>
      <c r="N12" s="1326"/>
      <c r="O12" s="1326"/>
      <c r="P12" s="1326"/>
      <c r="Q12" s="1326"/>
      <c r="R12" s="1326"/>
      <c r="S12" s="1326"/>
      <c r="T12" s="1326"/>
      <c r="U12" s="1326"/>
      <c r="V12" s="1326"/>
      <c r="W12" s="1326"/>
      <c r="X12" s="1326"/>
      <c r="Y12" s="1326"/>
      <c r="Z12" s="1326"/>
      <c r="AA12" s="1326"/>
      <c r="AB12" s="1326"/>
      <c r="AC12" s="1326"/>
      <c r="AD12" s="1326"/>
      <c r="AE12" s="1326"/>
      <c r="AF12" s="1326"/>
      <c r="AG12" s="1326"/>
      <c r="AH12" s="1326"/>
      <c r="AI12" s="1326"/>
      <c r="AJ12" s="1326"/>
      <c r="AK12" s="1326"/>
      <c r="AL12" s="1326"/>
      <c r="AM12" s="1326"/>
      <c r="AN12" s="1326"/>
      <c r="AO12" s="1326"/>
      <c r="AP12" s="1326"/>
      <c r="AQ12" s="1326"/>
      <c r="AR12" s="1326"/>
      <c r="AS12" s="1326"/>
      <c r="AT12" s="1326"/>
      <c r="AU12" s="1326"/>
      <c r="AV12" s="1326"/>
      <c r="AW12" s="72"/>
      <c r="AX12" s="21"/>
      <c r="AY12" s="21"/>
      <c r="AZ12" s="1320"/>
      <c r="BA12" s="1321"/>
      <c r="BB12" s="1321"/>
      <c r="BC12" s="1321"/>
      <c r="BD12" s="1321"/>
      <c r="BE12" s="1321"/>
      <c r="BF12" s="1321"/>
      <c r="BG12" s="1321"/>
      <c r="BH12" s="1321"/>
      <c r="BI12" s="1321"/>
      <c r="BJ12" s="1321"/>
      <c r="BK12" s="1321"/>
      <c r="BL12" s="1321"/>
      <c r="BM12" s="1321"/>
      <c r="BN12" s="1321"/>
      <c r="BO12" s="1321"/>
      <c r="BP12" s="1321"/>
      <c r="BQ12" s="1321"/>
      <c r="BR12" s="1321"/>
      <c r="BS12" s="1321"/>
      <c r="BT12" s="1321"/>
      <c r="BU12" s="1321"/>
      <c r="BV12" s="1321"/>
      <c r="BW12" s="1321"/>
      <c r="BX12" s="1321"/>
      <c r="BY12" s="1321"/>
      <c r="BZ12" s="1321"/>
      <c r="CA12" s="1321"/>
      <c r="CB12" s="1321"/>
      <c r="CC12" s="1321"/>
      <c r="CD12" s="1321"/>
      <c r="CE12" s="1321"/>
      <c r="CF12" s="1321"/>
      <c r="CG12" s="1321"/>
      <c r="CH12" s="1321"/>
      <c r="CI12" s="1321"/>
      <c r="CJ12" s="1321"/>
      <c r="CK12" s="1321"/>
      <c r="CL12" s="1321"/>
      <c r="CM12" s="1321"/>
      <c r="CN12" s="1321"/>
      <c r="CO12" s="1321"/>
      <c r="CP12" s="1321"/>
      <c r="CQ12" s="1321"/>
      <c r="CR12" s="1321"/>
      <c r="CS12" s="1321"/>
      <c r="CT12" s="1321"/>
      <c r="CU12" s="1322"/>
      <c r="CV12" s="25"/>
      <c r="CW12" s="68"/>
    </row>
    <row r="13" spans="1:101" ht="16.5" customHeight="1">
      <c r="A13" s="68"/>
      <c r="B13" s="73"/>
      <c r="C13" s="1326"/>
      <c r="D13" s="1326"/>
      <c r="E13" s="1326"/>
      <c r="F13" s="1326"/>
      <c r="G13" s="1326"/>
      <c r="H13" s="1326"/>
      <c r="I13" s="1326"/>
      <c r="J13" s="1326"/>
      <c r="K13" s="1326"/>
      <c r="L13" s="1326"/>
      <c r="M13" s="1326"/>
      <c r="N13" s="1326"/>
      <c r="O13" s="1326"/>
      <c r="P13" s="1326"/>
      <c r="Q13" s="1326"/>
      <c r="R13" s="1326"/>
      <c r="S13" s="1326"/>
      <c r="T13" s="1326"/>
      <c r="U13" s="1326"/>
      <c r="V13" s="1326"/>
      <c r="W13" s="1326"/>
      <c r="X13" s="1326"/>
      <c r="Y13" s="1326"/>
      <c r="Z13" s="1326"/>
      <c r="AA13" s="1326"/>
      <c r="AB13" s="1326"/>
      <c r="AC13" s="1326"/>
      <c r="AD13" s="1326"/>
      <c r="AE13" s="1326"/>
      <c r="AF13" s="1326"/>
      <c r="AG13" s="1326"/>
      <c r="AH13" s="1326"/>
      <c r="AI13" s="1326"/>
      <c r="AJ13" s="1326"/>
      <c r="AK13" s="1326"/>
      <c r="AL13" s="1326"/>
      <c r="AM13" s="1326"/>
      <c r="AN13" s="1326"/>
      <c r="AO13" s="1326"/>
      <c r="AP13" s="1326"/>
      <c r="AQ13" s="1326"/>
      <c r="AR13" s="1326"/>
      <c r="AS13" s="1326"/>
      <c r="AT13" s="1326"/>
      <c r="AU13" s="1326"/>
      <c r="AV13" s="1326"/>
      <c r="AW13" s="25"/>
      <c r="AZ13" s="1320"/>
      <c r="BA13" s="1321"/>
      <c r="BB13" s="1321"/>
      <c r="BC13" s="1321"/>
      <c r="BD13" s="1321"/>
      <c r="BE13" s="1321"/>
      <c r="BF13" s="1321"/>
      <c r="BG13" s="1321"/>
      <c r="BH13" s="1321"/>
      <c r="BI13" s="1321"/>
      <c r="BJ13" s="1321"/>
      <c r="BK13" s="1321"/>
      <c r="BL13" s="1321"/>
      <c r="BM13" s="1321"/>
      <c r="BN13" s="1321"/>
      <c r="BO13" s="1321"/>
      <c r="BP13" s="1321"/>
      <c r="BQ13" s="1321"/>
      <c r="BR13" s="1321"/>
      <c r="BS13" s="1321"/>
      <c r="BT13" s="1321"/>
      <c r="BU13" s="1321"/>
      <c r="BV13" s="1321"/>
      <c r="BW13" s="1321"/>
      <c r="BX13" s="1321"/>
      <c r="BY13" s="1321"/>
      <c r="BZ13" s="1321"/>
      <c r="CA13" s="1321"/>
      <c r="CB13" s="1321"/>
      <c r="CC13" s="1321"/>
      <c r="CD13" s="1321"/>
      <c r="CE13" s="1321"/>
      <c r="CF13" s="1321"/>
      <c r="CG13" s="1321"/>
      <c r="CH13" s="1321"/>
      <c r="CI13" s="1321"/>
      <c r="CJ13" s="1321"/>
      <c r="CK13" s="1321"/>
      <c r="CL13" s="1321"/>
      <c r="CM13" s="1321"/>
      <c r="CN13" s="1321"/>
      <c r="CO13" s="1321"/>
      <c r="CP13" s="1321"/>
      <c r="CQ13" s="1321"/>
      <c r="CR13" s="1321"/>
      <c r="CS13" s="1321"/>
      <c r="CT13" s="1321"/>
      <c r="CU13" s="1322"/>
      <c r="CV13" s="25"/>
      <c r="CW13" s="68"/>
    </row>
    <row r="14" spans="1:101" ht="16.5" customHeight="1">
      <c r="A14" s="68"/>
      <c r="B14" s="74"/>
      <c r="C14" s="1326"/>
      <c r="D14" s="1326"/>
      <c r="E14" s="1326"/>
      <c r="F14" s="1326"/>
      <c r="G14" s="1326"/>
      <c r="H14" s="1326"/>
      <c r="I14" s="1326"/>
      <c r="J14" s="1326"/>
      <c r="K14" s="1326"/>
      <c r="L14" s="1326"/>
      <c r="M14" s="1326"/>
      <c r="N14" s="1326"/>
      <c r="O14" s="1326"/>
      <c r="P14" s="1326"/>
      <c r="Q14" s="1326"/>
      <c r="R14" s="1326"/>
      <c r="S14" s="1326"/>
      <c r="T14" s="1326"/>
      <c r="U14" s="1326"/>
      <c r="V14" s="1326"/>
      <c r="W14" s="1326"/>
      <c r="X14" s="1326"/>
      <c r="Y14" s="1326"/>
      <c r="Z14" s="1326"/>
      <c r="AA14" s="1326"/>
      <c r="AB14" s="1326"/>
      <c r="AC14" s="1326"/>
      <c r="AD14" s="1326"/>
      <c r="AE14" s="1326"/>
      <c r="AF14" s="1326"/>
      <c r="AG14" s="1326"/>
      <c r="AH14" s="1326"/>
      <c r="AI14" s="1326"/>
      <c r="AJ14" s="1326"/>
      <c r="AK14" s="1326"/>
      <c r="AL14" s="1326"/>
      <c r="AM14" s="1326"/>
      <c r="AN14" s="1326"/>
      <c r="AO14" s="1326"/>
      <c r="AP14" s="1326"/>
      <c r="AQ14" s="1326"/>
      <c r="AR14" s="1326"/>
      <c r="AS14" s="1326"/>
      <c r="AT14" s="1326"/>
      <c r="AU14" s="1326"/>
      <c r="AV14" s="1326"/>
      <c r="AW14" s="25"/>
      <c r="AZ14" s="1320"/>
      <c r="BA14" s="1321"/>
      <c r="BB14" s="1321"/>
      <c r="BC14" s="1321"/>
      <c r="BD14" s="1321"/>
      <c r="BE14" s="1321"/>
      <c r="BF14" s="1321"/>
      <c r="BG14" s="1321"/>
      <c r="BH14" s="1321"/>
      <c r="BI14" s="1321"/>
      <c r="BJ14" s="1321"/>
      <c r="BK14" s="1321"/>
      <c r="BL14" s="1321"/>
      <c r="BM14" s="1321"/>
      <c r="BN14" s="1321"/>
      <c r="BO14" s="1321"/>
      <c r="BP14" s="1321"/>
      <c r="BQ14" s="1321"/>
      <c r="BR14" s="1321"/>
      <c r="BS14" s="1321"/>
      <c r="BT14" s="1321"/>
      <c r="BU14" s="1321"/>
      <c r="BV14" s="1321"/>
      <c r="BW14" s="1321"/>
      <c r="BX14" s="1321"/>
      <c r="BY14" s="1321"/>
      <c r="BZ14" s="1321"/>
      <c r="CA14" s="1321"/>
      <c r="CB14" s="1321"/>
      <c r="CC14" s="1321"/>
      <c r="CD14" s="1321"/>
      <c r="CE14" s="1321"/>
      <c r="CF14" s="1321"/>
      <c r="CG14" s="1321"/>
      <c r="CH14" s="1321"/>
      <c r="CI14" s="1321"/>
      <c r="CJ14" s="1321"/>
      <c r="CK14" s="1321"/>
      <c r="CL14" s="1321"/>
      <c r="CM14" s="1321"/>
      <c r="CN14" s="1321"/>
      <c r="CO14" s="1321"/>
      <c r="CP14" s="1321"/>
      <c r="CQ14" s="1321"/>
      <c r="CR14" s="1321"/>
      <c r="CS14" s="1321"/>
      <c r="CT14" s="1321"/>
      <c r="CU14" s="1322"/>
      <c r="CV14" s="25"/>
      <c r="CW14" s="68"/>
    </row>
    <row r="15" spans="1:101" ht="16.5" customHeight="1">
      <c r="A15" s="68"/>
      <c r="B15" s="46"/>
      <c r="C15" s="1326"/>
      <c r="D15" s="1326"/>
      <c r="E15" s="1326"/>
      <c r="F15" s="1326"/>
      <c r="G15" s="1326"/>
      <c r="H15" s="1326"/>
      <c r="I15" s="1326"/>
      <c r="J15" s="1326"/>
      <c r="K15" s="1326"/>
      <c r="L15" s="1326"/>
      <c r="M15" s="1326"/>
      <c r="N15" s="1326"/>
      <c r="O15" s="1326"/>
      <c r="P15" s="1326"/>
      <c r="Q15" s="1326"/>
      <c r="R15" s="1326"/>
      <c r="S15" s="1326"/>
      <c r="T15" s="1326"/>
      <c r="U15" s="1326"/>
      <c r="V15" s="1326"/>
      <c r="W15" s="1326"/>
      <c r="X15" s="1326"/>
      <c r="Y15" s="1326"/>
      <c r="Z15" s="1326"/>
      <c r="AA15" s="1326"/>
      <c r="AB15" s="1326"/>
      <c r="AC15" s="1326"/>
      <c r="AD15" s="1326"/>
      <c r="AE15" s="1326"/>
      <c r="AF15" s="1326"/>
      <c r="AG15" s="1326"/>
      <c r="AH15" s="1326"/>
      <c r="AI15" s="1326"/>
      <c r="AJ15" s="1326"/>
      <c r="AK15" s="1326"/>
      <c r="AL15" s="1326"/>
      <c r="AM15" s="1326"/>
      <c r="AN15" s="1326"/>
      <c r="AO15" s="1326"/>
      <c r="AP15" s="1326"/>
      <c r="AQ15" s="1326"/>
      <c r="AR15" s="1326"/>
      <c r="AS15" s="1326"/>
      <c r="AT15" s="1326"/>
      <c r="AU15" s="1326"/>
      <c r="AV15" s="1326"/>
      <c r="AW15" s="25"/>
      <c r="AZ15" s="1320"/>
      <c r="BA15" s="1321"/>
      <c r="BB15" s="1321"/>
      <c r="BC15" s="1321"/>
      <c r="BD15" s="1321"/>
      <c r="BE15" s="1321"/>
      <c r="BF15" s="1321"/>
      <c r="BG15" s="1321"/>
      <c r="BH15" s="1321"/>
      <c r="BI15" s="1321"/>
      <c r="BJ15" s="1321"/>
      <c r="BK15" s="1321"/>
      <c r="BL15" s="1321"/>
      <c r="BM15" s="1321"/>
      <c r="BN15" s="1321"/>
      <c r="BO15" s="1321"/>
      <c r="BP15" s="1321"/>
      <c r="BQ15" s="1321"/>
      <c r="BR15" s="1321"/>
      <c r="BS15" s="1321"/>
      <c r="BT15" s="1321"/>
      <c r="BU15" s="1321"/>
      <c r="BV15" s="1321"/>
      <c r="BW15" s="1321"/>
      <c r="BX15" s="1321"/>
      <c r="BY15" s="1321"/>
      <c r="BZ15" s="1321"/>
      <c r="CA15" s="1321"/>
      <c r="CB15" s="1321"/>
      <c r="CC15" s="1321"/>
      <c r="CD15" s="1321"/>
      <c r="CE15" s="1321"/>
      <c r="CF15" s="1321"/>
      <c r="CG15" s="1321"/>
      <c r="CH15" s="1321"/>
      <c r="CI15" s="1321"/>
      <c r="CJ15" s="1321"/>
      <c r="CK15" s="1321"/>
      <c r="CL15" s="1321"/>
      <c r="CM15" s="1321"/>
      <c r="CN15" s="1321"/>
      <c r="CO15" s="1321"/>
      <c r="CP15" s="1321"/>
      <c r="CQ15" s="1321"/>
      <c r="CR15" s="1321"/>
      <c r="CS15" s="1321"/>
      <c r="CT15" s="1321"/>
      <c r="CU15" s="1322"/>
      <c r="CV15" s="25"/>
      <c r="CW15" s="68"/>
    </row>
    <row r="16" spans="1:101" ht="16.5" customHeight="1">
      <c r="A16" s="68"/>
      <c r="B16" s="47"/>
      <c r="C16" s="1326"/>
      <c r="D16" s="1326"/>
      <c r="E16" s="1326"/>
      <c r="F16" s="1326"/>
      <c r="G16" s="1326"/>
      <c r="H16" s="1326"/>
      <c r="I16" s="1326"/>
      <c r="J16" s="1326"/>
      <c r="K16" s="1326"/>
      <c r="L16" s="1326"/>
      <c r="M16" s="1326"/>
      <c r="N16" s="1326"/>
      <c r="O16" s="1326"/>
      <c r="P16" s="1326"/>
      <c r="Q16" s="1326"/>
      <c r="R16" s="1326"/>
      <c r="S16" s="1326"/>
      <c r="T16" s="1326"/>
      <c r="U16" s="1326"/>
      <c r="V16" s="1326"/>
      <c r="W16" s="1326"/>
      <c r="X16" s="1326"/>
      <c r="Y16" s="1326"/>
      <c r="Z16" s="1326"/>
      <c r="AA16" s="1326"/>
      <c r="AB16" s="1326"/>
      <c r="AC16" s="1326"/>
      <c r="AD16" s="1326"/>
      <c r="AE16" s="1326"/>
      <c r="AF16" s="1326"/>
      <c r="AG16" s="1326"/>
      <c r="AH16" s="1326"/>
      <c r="AI16" s="1326"/>
      <c r="AJ16" s="1326"/>
      <c r="AK16" s="1326"/>
      <c r="AL16" s="1326"/>
      <c r="AM16" s="1326"/>
      <c r="AN16" s="1326"/>
      <c r="AO16" s="1326"/>
      <c r="AP16" s="1326"/>
      <c r="AQ16" s="1326"/>
      <c r="AR16" s="1326"/>
      <c r="AS16" s="1326"/>
      <c r="AT16" s="1326"/>
      <c r="AU16" s="1326"/>
      <c r="AV16" s="1326"/>
      <c r="AW16" s="25"/>
      <c r="AZ16" s="1320"/>
      <c r="BA16" s="1321"/>
      <c r="BB16" s="1321"/>
      <c r="BC16" s="1321"/>
      <c r="BD16" s="1321"/>
      <c r="BE16" s="1321"/>
      <c r="BF16" s="1321"/>
      <c r="BG16" s="1321"/>
      <c r="BH16" s="1321"/>
      <c r="BI16" s="1321"/>
      <c r="BJ16" s="1321"/>
      <c r="BK16" s="1321"/>
      <c r="BL16" s="1321"/>
      <c r="BM16" s="1321"/>
      <c r="BN16" s="1321"/>
      <c r="BO16" s="1321"/>
      <c r="BP16" s="1321"/>
      <c r="BQ16" s="1321"/>
      <c r="BR16" s="1321"/>
      <c r="BS16" s="1321"/>
      <c r="BT16" s="1321"/>
      <c r="BU16" s="1321"/>
      <c r="BV16" s="1321"/>
      <c r="BW16" s="1321"/>
      <c r="BX16" s="1321"/>
      <c r="BY16" s="1321"/>
      <c r="BZ16" s="1321"/>
      <c r="CA16" s="1321"/>
      <c r="CB16" s="1321"/>
      <c r="CC16" s="1321"/>
      <c r="CD16" s="1321"/>
      <c r="CE16" s="1321"/>
      <c r="CF16" s="1321"/>
      <c r="CG16" s="1321"/>
      <c r="CH16" s="1321"/>
      <c r="CI16" s="1321"/>
      <c r="CJ16" s="1321"/>
      <c r="CK16" s="1321"/>
      <c r="CL16" s="1321"/>
      <c r="CM16" s="1321"/>
      <c r="CN16" s="1321"/>
      <c r="CO16" s="1321"/>
      <c r="CP16" s="1321"/>
      <c r="CQ16" s="1321"/>
      <c r="CR16" s="1321"/>
      <c r="CS16" s="1321"/>
      <c r="CT16" s="1321"/>
      <c r="CU16" s="1322"/>
      <c r="CV16" s="25"/>
      <c r="CW16" s="68"/>
    </row>
    <row r="17" spans="1:101" ht="16.5" customHeight="1">
      <c r="A17" s="68"/>
      <c r="B17" s="46"/>
      <c r="C17" s="1326"/>
      <c r="D17" s="1326"/>
      <c r="E17" s="1326"/>
      <c r="F17" s="1326"/>
      <c r="G17" s="1326"/>
      <c r="H17" s="1326"/>
      <c r="I17" s="1326"/>
      <c r="J17" s="1326"/>
      <c r="K17" s="1326"/>
      <c r="L17" s="1326"/>
      <c r="M17" s="1326"/>
      <c r="N17" s="1326"/>
      <c r="O17" s="1326"/>
      <c r="P17" s="1326"/>
      <c r="Q17" s="1326"/>
      <c r="R17" s="1326"/>
      <c r="S17" s="1326"/>
      <c r="T17" s="1326"/>
      <c r="U17" s="1326"/>
      <c r="V17" s="1326"/>
      <c r="W17" s="1326"/>
      <c r="X17" s="1326"/>
      <c r="Y17" s="1326"/>
      <c r="Z17" s="1326"/>
      <c r="AA17" s="1326"/>
      <c r="AB17" s="1326"/>
      <c r="AC17" s="1326"/>
      <c r="AD17" s="1326"/>
      <c r="AE17" s="1326"/>
      <c r="AF17" s="1326"/>
      <c r="AG17" s="1326"/>
      <c r="AH17" s="1326"/>
      <c r="AI17" s="1326"/>
      <c r="AJ17" s="1326"/>
      <c r="AK17" s="1326"/>
      <c r="AL17" s="1326"/>
      <c r="AM17" s="1326"/>
      <c r="AN17" s="1326"/>
      <c r="AO17" s="1326"/>
      <c r="AP17" s="1326"/>
      <c r="AQ17" s="1326"/>
      <c r="AR17" s="1326"/>
      <c r="AS17" s="1326"/>
      <c r="AT17" s="1326"/>
      <c r="AU17" s="1326"/>
      <c r="AV17" s="1326"/>
      <c r="AW17" s="25"/>
      <c r="AZ17" s="1320"/>
      <c r="BA17" s="1321"/>
      <c r="BB17" s="1321"/>
      <c r="BC17" s="1321"/>
      <c r="BD17" s="1321"/>
      <c r="BE17" s="1321"/>
      <c r="BF17" s="1321"/>
      <c r="BG17" s="1321"/>
      <c r="BH17" s="1321"/>
      <c r="BI17" s="1321"/>
      <c r="BJ17" s="1321"/>
      <c r="BK17" s="1321"/>
      <c r="BL17" s="1321"/>
      <c r="BM17" s="1321"/>
      <c r="BN17" s="1321"/>
      <c r="BO17" s="1321"/>
      <c r="BP17" s="1321"/>
      <c r="BQ17" s="1321"/>
      <c r="BR17" s="1321"/>
      <c r="BS17" s="1321"/>
      <c r="BT17" s="1321"/>
      <c r="BU17" s="1321"/>
      <c r="BV17" s="1321"/>
      <c r="BW17" s="1321"/>
      <c r="BX17" s="1321"/>
      <c r="BY17" s="1321"/>
      <c r="BZ17" s="1321"/>
      <c r="CA17" s="1321"/>
      <c r="CB17" s="1321"/>
      <c r="CC17" s="1321"/>
      <c r="CD17" s="1321"/>
      <c r="CE17" s="1321"/>
      <c r="CF17" s="1321"/>
      <c r="CG17" s="1321"/>
      <c r="CH17" s="1321"/>
      <c r="CI17" s="1321"/>
      <c r="CJ17" s="1321"/>
      <c r="CK17" s="1321"/>
      <c r="CL17" s="1321"/>
      <c r="CM17" s="1321"/>
      <c r="CN17" s="1321"/>
      <c r="CO17" s="1321"/>
      <c r="CP17" s="1321"/>
      <c r="CQ17" s="1321"/>
      <c r="CR17" s="1321"/>
      <c r="CS17" s="1321"/>
      <c r="CT17" s="1321"/>
      <c r="CU17" s="1322"/>
      <c r="CV17" s="25"/>
      <c r="CW17" s="68"/>
    </row>
    <row r="18" spans="1:101" ht="16.5" customHeight="1">
      <c r="A18" s="68"/>
      <c r="B18" s="47"/>
      <c r="C18" s="1326"/>
      <c r="D18" s="1326"/>
      <c r="E18" s="1326"/>
      <c r="F18" s="1326"/>
      <c r="G18" s="1326"/>
      <c r="H18" s="1326"/>
      <c r="I18" s="1326"/>
      <c r="J18" s="1326"/>
      <c r="K18" s="1326"/>
      <c r="L18" s="1326"/>
      <c r="M18" s="1326"/>
      <c r="N18" s="1326"/>
      <c r="O18" s="1326"/>
      <c r="P18" s="1326"/>
      <c r="Q18" s="1326"/>
      <c r="R18" s="1326"/>
      <c r="S18" s="1326"/>
      <c r="T18" s="1326"/>
      <c r="U18" s="1326"/>
      <c r="V18" s="1326"/>
      <c r="W18" s="1326"/>
      <c r="X18" s="1326"/>
      <c r="Y18" s="1326"/>
      <c r="Z18" s="1326"/>
      <c r="AA18" s="1326"/>
      <c r="AB18" s="1326"/>
      <c r="AC18" s="1326"/>
      <c r="AD18" s="1326"/>
      <c r="AE18" s="1326"/>
      <c r="AF18" s="1326"/>
      <c r="AG18" s="1326"/>
      <c r="AH18" s="1326"/>
      <c r="AI18" s="1326"/>
      <c r="AJ18" s="1326"/>
      <c r="AK18" s="1326"/>
      <c r="AL18" s="1326"/>
      <c r="AM18" s="1326"/>
      <c r="AN18" s="1326"/>
      <c r="AO18" s="1326"/>
      <c r="AP18" s="1326"/>
      <c r="AQ18" s="1326"/>
      <c r="AR18" s="1326"/>
      <c r="AS18" s="1326"/>
      <c r="AT18" s="1326"/>
      <c r="AU18" s="1326"/>
      <c r="AV18" s="1326"/>
      <c r="AW18" s="25"/>
      <c r="AZ18" s="1320"/>
      <c r="BA18" s="1321"/>
      <c r="BB18" s="1321"/>
      <c r="BC18" s="1321"/>
      <c r="BD18" s="1321"/>
      <c r="BE18" s="1321"/>
      <c r="BF18" s="1321"/>
      <c r="BG18" s="1321"/>
      <c r="BH18" s="1321"/>
      <c r="BI18" s="1321"/>
      <c r="BJ18" s="1321"/>
      <c r="BK18" s="1321"/>
      <c r="BL18" s="1321"/>
      <c r="BM18" s="1321"/>
      <c r="BN18" s="1321"/>
      <c r="BO18" s="1321"/>
      <c r="BP18" s="1321"/>
      <c r="BQ18" s="1321"/>
      <c r="BR18" s="1321"/>
      <c r="BS18" s="1321"/>
      <c r="BT18" s="1321"/>
      <c r="BU18" s="1321"/>
      <c r="BV18" s="1321"/>
      <c r="BW18" s="1321"/>
      <c r="BX18" s="1321"/>
      <c r="BY18" s="1321"/>
      <c r="BZ18" s="1321"/>
      <c r="CA18" s="1321"/>
      <c r="CB18" s="1321"/>
      <c r="CC18" s="1321"/>
      <c r="CD18" s="1321"/>
      <c r="CE18" s="1321"/>
      <c r="CF18" s="1321"/>
      <c r="CG18" s="1321"/>
      <c r="CH18" s="1321"/>
      <c r="CI18" s="1321"/>
      <c r="CJ18" s="1321"/>
      <c r="CK18" s="1321"/>
      <c r="CL18" s="1321"/>
      <c r="CM18" s="1321"/>
      <c r="CN18" s="1321"/>
      <c r="CO18" s="1321"/>
      <c r="CP18" s="1321"/>
      <c r="CQ18" s="1321"/>
      <c r="CR18" s="1321"/>
      <c r="CS18" s="1321"/>
      <c r="CT18" s="1321"/>
      <c r="CU18" s="1322"/>
      <c r="CV18" s="25"/>
      <c r="CW18" s="68"/>
    </row>
    <row r="19" spans="1:101" ht="16.5" customHeight="1">
      <c r="A19" s="68"/>
      <c r="B19" s="46"/>
      <c r="C19" s="1326"/>
      <c r="D19" s="1326"/>
      <c r="E19" s="1326"/>
      <c r="F19" s="1326"/>
      <c r="G19" s="1326"/>
      <c r="H19" s="1326"/>
      <c r="I19" s="1326"/>
      <c r="J19" s="1326"/>
      <c r="K19" s="1326"/>
      <c r="L19" s="1326"/>
      <c r="M19" s="1326"/>
      <c r="N19" s="1326"/>
      <c r="O19" s="1326"/>
      <c r="P19" s="1326"/>
      <c r="Q19" s="1326"/>
      <c r="R19" s="1326"/>
      <c r="S19" s="1326"/>
      <c r="T19" s="1326"/>
      <c r="U19" s="1326"/>
      <c r="V19" s="1326"/>
      <c r="W19" s="1326"/>
      <c r="X19" s="1326"/>
      <c r="Y19" s="1326"/>
      <c r="Z19" s="1326"/>
      <c r="AA19" s="1326"/>
      <c r="AB19" s="1326"/>
      <c r="AC19" s="1326"/>
      <c r="AD19" s="1326"/>
      <c r="AE19" s="1326"/>
      <c r="AF19" s="1326"/>
      <c r="AG19" s="1326"/>
      <c r="AH19" s="1326"/>
      <c r="AI19" s="1326"/>
      <c r="AJ19" s="1326"/>
      <c r="AK19" s="1326"/>
      <c r="AL19" s="1326"/>
      <c r="AM19" s="1326"/>
      <c r="AN19" s="1326"/>
      <c r="AO19" s="1326"/>
      <c r="AP19" s="1326"/>
      <c r="AQ19" s="1326"/>
      <c r="AR19" s="1326"/>
      <c r="AS19" s="1326"/>
      <c r="AT19" s="1326"/>
      <c r="AU19" s="1326"/>
      <c r="AV19" s="1326"/>
      <c r="AW19" s="48"/>
      <c r="AX19" s="10"/>
      <c r="AY19" s="10"/>
      <c r="AZ19" s="1320"/>
      <c r="BA19" s="1321"/>
      <c r="BB19" s="1321"/>
      <c r="BC19" s="1321"/>
      <c r="BD19" s="1321"/>
      <c r="BE19" s="1321"/>
      <c r="BF19" s="1321"/>
      <c r="BG19" s="1321"/>
      <c r="BH19" s="1321"/>
      <c r="BI19" s="1321"/>
      <c r="BJ19" s="1321"/>
      <c r="BK19" s="1321"/>
      <c r="BL19" s="1321"/>
      <c r="BM19" s="1321"/>
      <c r="BN19" s="1321"/>
      <c r="BO19" s="1321"/>
      <c r="BP19" s="1321"/>
      <c r="BQ19" s="1321"/>
      <c r="BR19" s="1321"/>
      <c r="BS19" s="1321"/>
      <c r="BT19" s="1321"/>
      <c r="BU19" s="1321"/>
      <c r="BV19" s="1321"/>
      <c r="BW19" s="1321"/>
      <c r="BX19" s="1321"/>
      <c r="BY19" s="1321"/>
      <c r="BZ19" s="1321"/>
      <c r="CA19" s="1321"/>
      <c r="CB19" s="1321"/>
      <c r="CC19" s="1321"/>
      <c r="CD19" s="1321"/>
      <c r="CE19" s="1321"/>
      <c r="CF19" s="1321"/>
      <c r="CG19" s="1321"/>
      <c r="CH19" s="1321"/>
      <c r="CI19" s="1321"/>
      <c r="CJ19" s="1321"/>
      <c r="CK19" s="1321"/>
      <c r="CL19" s="1321"/>
      <c r="CM19" s="1321"/>
      <c r="CN19" s="1321"/>
      <c r="CO19" s="1321"/>
      <c r="CP19" s="1321"/>
      <c r="CQ19" s="1321"/>
      <c r="CR19" s="1321"/>
      <c r="CS19" s="1321"/>
      <c r="CT19" s="1321"/>
      <c r="CU19" s="1322"/>
      <c r="CV19" s="25"/>
      <c r="CW19" s="68"/>
    </row>
    <row r="20" spans="1:101" ht="16.5" customHeight="1">
      <c r="A20" s="68"/>
      <c r="B20" s="47"/>
      <c r="C20" s="1326"/>
      <c r="D20" s="1326"/>
      <c r="E20" s="1326"/>
      <c r="F20" s="1326"/>
      <c r="G20" s="1326"/>
      <c r="H20" s="1326"/>
      <c r="I20" s="1326"/>
      <c r="J20" s="1326"/>
      <c r="K20" s="1326"/>
      <c r="L20" s="1326"/>
      <c r="M20" s="1326"/>
      <c r="N20" s="1326"/>
      <c r="O20" s="1326"/>
      <c r="P20" s="1326"/>
      <c r="Q20" s="1326"/>
      <c r="R20" s="1326"/>
      <c r="S20" s="1326"/>
      <c r="T20" s="1326"/>
      <c r="U20" s="1326"/>
      <c r="V20" s="1326"/>
      <c r="W20" s="1326"/>
      <c r="X20" s="1326"/>
      <c r="Y20" s="1326"/>
      <c r="Z20" s="1326"/>
      <c r="AA20" s="1326"/>
      <c r="AB20" s="1326"/>
      <c r="AC20" s="1326"/>
      <c r="AD20" s="1326"/>
      <c r="AE20" s="1326"/>
      <c r="AF20" s="1326"/>
      <c r="AG20" s="1326"/>
      <c r="AH20" s="1326"/>
      <c r="AI20" s="1326"/>
      <c r="AJ20" s="1326"/>
      <c r="AK20" s="1326"/>
      <c r="AL20" s="1326"/>
      <c r="AM20" s="1326"/>
      <c r="AN20" s="1326"/>
      <c r="AO20" s="1326"/>
      <c r="AP20" s="1326"/>
      <c r="AQ20" s="1326"/>
      <c r="AR20" s="1326"/>
      <c r="AS20" s="1326"/>
      <c r="AT20" s="1326"/>
      <c r="AU20" s="1326"/>
      <c r="AV20" s="1326"/>
      <c r="AW20" s="48"/>
      <c r="AX20" s="10"/>
      <c r="AY20" s="10"/>
      <c r="AZ20" s="1320"/>
      <c r="BA20" s="1321"/>
      <c r="BB20" s="1321"/>
      <c r="BC20" s="1321"/>
      <c r="BD20" s="1321"/>
      <c r="BE20" s="1321"/>
      <c r="BF20" s="1321"/>
      <c r="BG20" s="1321"/>
      <c r="BH20" s="1321"/>
      <c r="BI20" s="1321"/>
      <c r="BJ20" s="1321"/>
      <c r="BK20" s="1321"/>
      <c r="BL20" s="1321"/>
      <c r="BM20" s="1321"/>
      <c r="BN20" s="1321"/>
      <c r="BO20" s="1321"/>
      <c r="BP20" s="1321"/>
      <c r="BQ20" s="1321"/>
      <c r="BR20" s="1321"/>
      <c r="BS20" s="1321"/>
      <c r="BT20" s="1321"/>
      <c r="BU20" s="1321"/>
      <c r="BV20" s="1321"/>
      <c r="BW20" s="1321"/>
      <c r="BX20" s="1321"/>
      <c r="BY20" s="1321"/>
      <c r="BZ20" s="1321"/>
      <c r="CA20" s="1321"/>
      <c r="CB20" s="1321"/>
      <c r="CC20" s="1321"/>
      <c r="CD20" s="1321"/>
      <c r="CE20" s="1321"/>
      <c r="CF20" s="1321"/>
      <c r="CG20" s="1321"/>
      <c r="CH20" s="1321"/>
      <c r="CI20" s="1321"/>
      <c r="CJ20" s="1321"/>
      <c r="CK20" s="1321"/>
      <c r="CL20" s="1321"/>
      <c r="CM20" s="1321"/>
      <c r="CN20" s="1321"/>
      <c r="CO20" s="1321"/>
      <c r="CP20" s="1321"/>
      <c r="CQ20" s="1321"/>
      <c r="CR20" s="1321"/>
      <c r="CS20" s="1321"/>
      <c r="CT20" s="1321"/>
      <c r="CU20" s="1322"/>
      <c r="CV20" s="25"/>
      <c r="CW20" s="68"/>
    </row>
    <row r="21" spans="1:101" ht="16.5" customHeight="1">
      <c r="A21" s="68"/>
      <c r="B21" s="46"/>
      <c r="C21" s="1326"/>
      <c r="D21" s="1326"/>
      <c r="E21" s="1326"/>
      <c r="F21" s="1326"/>
      <c r="G21" s="1326"/>
      <c r="H21" s="1326"/>
      <c r="I21" s="1326"/>
      <c r="J21" s="1326"/>
      <c r="K21" s="1326"/>
      <c r="L21" s="1326"/>
      <c r="M21" s="1326"/>
      <c r="N21" s="1326"/>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6"/>
      <c r="AU21" s="1326"/>
      <c r="AV21" s="1326"/>
      <c r="AW21" s="48"/>
      <c r="AX21" s="10"/>
      <c r="AY21" s="10"/>
      <c r="AZ21" s="1320"/>
      <c r="BA21" s="1321"/>
      <c r="BB21" s="1321"/>
      <c r="BC21" s="1321"/>
      <c r="BD21" s="1321"/>
      <c r="BE21" s="1321"/>
      <c r="BF21" s="1321"/>
      <c r="BG21" s="1321"/>
      <c r="BH21" s="1321"/>
      <c r="BI21" s="1321"/>
      <c r="BJ21" s="1321"/>
      <c r="BK21" s="1321"/>
      <c r="BL21" s="1321"/>
      <c r="BM21" s="1321"/>
      <c r="BN21" s="1321"/>
      <c r="BO21" s="1321"/>
      <c r="BP21" s="1321"/>
      <c r="BQ21" s="1321"/>
      <c r="BR21" s="1321"/>
      <c r="BS21" s="1321"/>
      <c r="BT21" s="1321"/>
      <c r="BU21" s="1321"/>
      <c r="BV21" s="1321"/>
      <c r="BW21" s="1321"/>
      <c r="BX21" s="1321"/>
      <c r="BY21" s="1321"/>
      <c r="BZ21" s="1321"/>
      <c r="CA21" s="1321"/>
      <c r="CB21" s="1321"/>
      <c r="CC21" s="1321"/>
      <c r="CD21" s="1321"/>
      <c r="CE21" s="1321"/>
      <c r="CF21" s="1321"/>
      <c r="CG21" s="1321"/>
      <c r="CH21" s="1321"/>
      <c r="CI21" s="1321"/>
      <c r="CJ21" s="1321"/>
      <c r="CK21" s="1321"/>
      <c r="CL21" s="1321"/>
      <c r="CM21" s="1321"/>
      <c r="CN21" s="1321"/>
      <c r="CO21" s="1321"/>
      <c r="CP21" s="1321"/>
      <c r="CQ21" s="1321"/>
      <c r="CR21" s="1321"/>
      <c r="CS21" s="1321"/>
      <c r="CT21" s="1321"/>
      <c r="CU21" s="1322"/>
      <c r="CV21" s="25"/>
      <c r="CW21" s="68"/>
    </row>
    <row r="22" spans="1:101" ht="16.5" customHeight="1">
      <c r="A22" s="68"/>
      <c r="B22" s="47"/>
      <c r="C22" s="1326"/>
      <c r="D22" s="1326"/>
      <c r="E22" s="1326"/>
      <c r="F22" s="1326"/>
      <c r="G22" s="1326"/>
      <c r="H22" s="1326"/>
      <c r="I22" s="1326"/>
      <c r="J22" s="1326"/>
      <c r="K22" s="1326"/>
      <c r="L22" s="1326"/>
      <c r="M22" s="1326"/>
      <c r="N22" s="1326"/>
      <c r="O22" s="1326"/>
      <c r="P22" s="1326"/>
      <c r="Q22" s="1326"/>
      <c r="R22" s="1326"/>
      <c r="S22" s="1326"/>
      <c r="T22" s="1326"/>
      <c r="U22" s="1326"/>
      <c r="V22" s="1326"/>
      <c r="W22" s="1326"/>
      <c r="X22" s="1326"/>
      <c r="Y22" s="1326"/>
      <c r="Z22" s="1326"/>
      <c r="AA22" s="1326"/>
      <c r="AB22" s="1326"/>
      <c r="AC22" s="1326"/>
      <c r="AD22" s="1326"/>
      <c r="AE22" s="1326"/>
      <c r="AF22" s="1326"/>
      <c r="AG22" s="1326"/>
      <c r="AH22" s="1326"/>
      <c r="AI22" s="1326"/>
      <c r="AJ22" s="1326"/>
      <c r="AK22" s="1326"/>
      <c r="AL22" s="1326"/>
      <c r="AM22" s="1326"/>
      <c r="AN22" s="1326"/>
      <c r="AO22" s="1326"/>
      <c r="AP22" s="1326"/>
      <c r="AQ22" s="1326"/>
      <c r="AR22" s="1326"/>
      <c r="AS22" s="1326"/>
      <c r="AT22" s="1326"/>
      <c r="AU22" s="1326"/>
      <c r="AV22" s="1326"/>
      <c r="AW22" s="48"/>
      <c r="AX22" s="10"/>
      <c r="AY22" s="10"/>
      <c r="AZ22" s="1320"/>
      <c r="BA22" s="1321"/>
      <c r="BB22" s="1321"/>
      <c r="BC22" s="1321"/>
      <c r="BD22" s="1321"/>
      <c r="BE22" s="1321"/>
      <c r="BF22" s="1321"/>
      <c r="BG22" s="1321"/>
      <c r="BH22" s="1321"/>
      <c r="BI22" s="1321"/>
      <c r="BJ22" s="1321"/>
      <c r="BK22" s="1321"/>
      <c r="BL22" s="1321"/>
      <c r="BM22" s="1321"/>
      <c r="BN22" s="1321"/>
      <c r="BO22" s="1321"/>
      <c r="BP22" s="1321"/>
      <c r="BQ22" s="1321"/>
      <c r="BR22" s="1321"/>
      <c r="BS22" s="1321"/>
      <c r="BT22" s="1321"/>
      <c r="BU22" s="1321"/>
      <c r="BV22" s="1321"/>
      <c r="BW22" s="1321"/>
      <c r="BX22" s="1321"/>
      <c r="BY22" s="1321"/>
      <c r="BZ22" s="1321"/>
      <c r="CA22" s="1321"/>
      <c r="CB22" s="1321"/>
      <c r="CC22" s="1321"/>
      <c r="CD22" s="1321"/>
      <c r="CE22" s="1321"/>
      <c r="CF22" s="1321"/>
      <c r="CG22" s="1321"/>
      <c r="CH22" s="1321"/>
      <c r="CI22" s="1321"/>
      <c r="CJ22" s="1321"/>
      <c r="CK22" s="1321"/>
      <c r="CL22" s="1321"/>
      <c r="CM22" s="1321"/>
      <c r="CN22" s="1321"/>
      <c r="CO22" s="1321"/>
      <c r="CP22" s="1321"/>
      <c r="CQ22" s="1321"/>
      <c r="CR22" s="1321"/>
      <c r="CS22" s="1321"/>
      <c r="CT22" s="1321"/>
      <c r="CU22" s="1322"/>
      <c r="CV22" s="25"/>
      <c r="CW22" s="68"/>
    </row>
    <row r="23" spans="1:101" ht="16.5" customHeight="1">
      <c r="A23" s="68"/>
      <c r="B23" s="46"/>
      <c r="C23" s="1326"/>
      <c r="D23" s="1326"/>
      <c r="E23" s="1326"/>
      <c r="F23" s="1326"/>
      <c r="G23" s="1326"/>
      <c r="H23" s="1326"/>
      <c r="I23" s="1326"/>
      <c r="J23" s="1326"/>
      <c r="K23" s="1326"/>
      <c r="L23" s="1326"/>
      <c r="M23" s="1326"/>
      <c r="N23" s="1326"/>
      <c r="O23" s="1326"/>
      <c r="P23" s="1326"/>
      <c r="Q23" s="1326"/>
      <c r="R23" s="1326"/>
      <c r="S23" s="1326"/>
      <c r="T23" s="1326"/>
      <c r="U23" s="1326"/>
      <c r="V23" s="1326"/>
      <c r="W23" s="1326"/>
      <c r="X23" s="1326"/>
      <c r="Y23" s="1326"/>
      <c r="Z23" s="1326"/>
      <c r="AA23" s="1326"/>
      <c r="AB23" s="1326"/>
      <c r="AC23" s="1326"/>
      <c r="AD23" s="1326"/>
      <c r="AE23" s="1326"/>
      <c r="AF23" s="1326"/>
      <c r="AG23" s="1326"/>
      <c r="AH23" s="1326"/>
      <c r="AI23" s="1326"/>
      <c r="AJ23" s="1326"/>
      <c r="AK23" s="1326"/>
      <c r="AL23" s="1326"/>
      <c r="AM23" s="1326"/>
      <c r="AN23" s="1326"/>
      <c r="AO23" s="1326"/>
      <c r="AP23" s="1326"/>
      <c r="AQ23" s="1326"/>
      <c r="AR23" s="1326"/>
      <c r="AS23" s="1326"/>
      <c r="AT23" s="1326"/>
      <c r="AU23" s="1326"/>
      <c r="AV23" s="1326"/>
      <c r="AW23" s="48"/>
      <c r="AX23" s="10"/>
      <c r="AY23" s="10"/>
      <c r="AZ23" s="1320"/>
      <c r="BA23" s="1321"/>
      <c r="BB23" s="1321"/>
      <c r="BC23" s="1321"/>
      <c r="BD23" s="1321"/>
      <c r="BE23" s="1321"/>
      <c r="BF23" s="1321"/>
      <c r="BG23" s="1321"/>
      <c r="BH23" s="1321"/>
      <c r="BI23" s="1321"/>
      <c r="BJ23" s="1321"/>
      <c r="BK23" s="1321"/>
      <c r="BL23" s="1321"/>
      <c r="BM23" s="1321"/>
      <c r="BN23" s="1321"/>
      <c r="BO23" s="1321"/>
      <c r="BP23" s="1321"/>
      <c r="BQ23" s="1321"/>
      <c r="BR23" s="1321"/>
      <c r="BS23" s="1321"/>
      <c r="BT23" s="1321"/>
      <c r="BU23" s="1321"/>
      <c r="BV23" s="1321"/>
      <c r="BW23" s="1321"/>
      <c r="BX23" s="1321"/>
      <c r="BY23" s="1321"/>
      <c r="BZ23" s="1321"/>
      <c r="CA23" s="1321"/>
      <c r="CB23" s="1321"/>
      <c r="CC23" s="1321"/>
      <c r="CD23" s="1321"/>
      <c r="CE23" s="1321"/>
      <c r="CF23" s="1321"/>
      <c r="CG23" s="1321"/>
      <c r="CH23" s="1321"/>
      <c r="CI23" s="1321"/>
      <c r="CJ23" s="1321"/>
      <c r="CK23" s="1321"/>
      <c r="CL23" s="1321"/>
      <c r="CM23" s="1321"/>
      <c r="CN23" s="1321"/>
      <c r="CO23" s="1321"/>
      <c r="CP23" s="1321"/>
      <c r="CQ23" s="1321"/>
      <c r="CR23" s="1321"/>
      <c r="CS23" s="1321"/>
      <c r="CT23" s="1321"/>
      <c r="CU23" s="1322"/>
      <c r="CV23" s="25"/>
      <c r="CW23" s="68"/>
    </row>
    <row r="24" spans="1:101" ht="16.5" customHeight="1">
      <c r="A24" s="68"/>
      <c r="B24" s="47"/>
      <c r="C24" s="1326"/>
      <c r="D24" s="1326"/>
      <c r="E24" s="1326"/>
      <c r="F24" s="1326"/>
      <c r="G24" s="1326"/>
      <c r="H24" s="1326"/>
      <c r="I24" s="1326"/>
      <c r="J24" s="1326"/>
      <c r="K24" s="1326"/>
      <c r="L24" s="1326"/>
      <c r="M24" s="1326"/>
      <c r="N24" s="1326"/>
      <c r="O24" s="1326"/>
      <c r="P24" s="1326"/>
      <c r="Q24" s="1326"/>
      <c r="R24" s="1326"/>
      <c r="S24" s="1326"/>
      <c r="T24" s="1326"/>
      <c r="U24" s="1326"/>
      <c r="V24" s="1326"/>
      <c r="W24" s="1326"/>
      <c r="X24" s="1326"/>
      <c r="Y24" s="1326"/>
      <c r="Z24" s="1326"/>
      <c r="AA24" s="1326"/>
      <c r="AB24" s="1326"/>
      <c r="AC24" s="1326"/>
      <c r="AD24" s="1326"/>
      <c r="AE24" s="1326"/>
      <c r="AF24" s="1326"/>
      <c r="AG24" s="1326"/>
      <c r="AH24" s="1326"/>
      <c r="AI24" s="1326"/>
      <c r="AJ24" s="1326"/>
      <c r="AK24" s="1326"/>
      <c r="AL24" s="1326"/>
      <c r="AM24" s="1326"/>
      <c r="AN24" s="1326"/>
      <c r="AO24" s="1326"/>
      <c r="AP24" s="1326"/>
      <c r="AQ24" s="1326"/>
      <c r="AR24" s="1326"/>
      <c r="AS24" s="1326"/>
      <c r="AT24" s="1326"/>
      <c r="AU24" s="1326"/>
      <c r="AV24" s="1326"/>
      <c r="AW24" s="48"/>
      <c r="AX24" s="10"/>
      <c r="AY24" s="10"/>
      <c r="AZ24" s="1320"/>
      <c r="BA24" s="1321"/>
      <c r="BB24" s="1321"/>
      <c r="BC24" s="1321"/>
      <c r="BD24" s="1321"/>
      <c r="BE24" s="1321"/>
      <c r="BF24" s="1321"/>
      <c r="BG24" s="1321"/>
      <c r="BH24" s="1321"/>
      <c r="BI24" s="1321"/>
      <c r="BJ24" s="1321"/>
      <c r="BK24" s="1321"/>
      <c r="BL24" s="1321"/>
      <c r="BM24" s="1321"/>
      <c r="BN24" s="1321"/>
      <c r="BO24" s="1321"/>
      <c r="BP24" s="1321"/>
      <c r="BQ24" s="1321"/>
      <c r="BR24" s="1321"/>
      <c r="BS24" s="1321"/>
      <c r="BT24" s="1321"/>
      <c r="BU24" s="1321"/>
      <c r="BV24" s="1321"/>
      <c r="BW24" s="1321"/>
      <c r="BX24" s="1321"/>
      <c r="BY24" s="1321"/>
      <c r="BZ24" s="1321"/>
      <c r="CA24" s="1321"/>
      <c r="CB24" s="1321"/>
      <c r="CC24" s="1321"/>
      <c r="CD24" s="1321"/>
      <c r="CE24" s="1321"/>
      <c r="CF24" s="1321"/>
      <c r="CG24" s="1321"/>
      <c r="CH24" s="1321"/>
      <c r="CI24" s="1321"/>
      <c r="CJ24" s="1321"/>
      <c r="CK24" s="1321"/>
      <c r="CL24" s="1321"/>
      <c r="CM24" s="1321"/>
      <c r="CN24" s="1321"/>
      <c r="CO24" s="1321"/>
      <c r="CP24" s="1321"/>
      <c r="CQ24" s="1321"/>
      <c r="CR24" s="1321"/>
      <c r="CS24" s="1321"/>
      <c r="CT24" s="1321"/>
      <c r="CU24" s="1322"/>
      <c r="CV24" s="25"/>
      <c r="CW24" s="68"/>
    </row>
    <row r="25" spans="1:101" ht="16.5" customHeight="1">
      <c r="A25" s="68"/>
      <c r="B25" s="46"/>
      <c r="C25" s="1326"/>
      <c r="D25" s="1326"/>
      <c r="E25" s="1326"/>
      <c r="F25" s="1326"/>
      <c r="G25" s="1326"/>
      <c r="H25" s="1326"/>
      <c r="I25" s="1326"/>
      <c r="J25" s="1326"/>
      <c r="K25" s="1326"/>
      <c r="L25" s="1326"/>
      <c r="M25" s="1326"/>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6"/>
      <c r="AL25" s="1326"/>
      <c r="AM25" s="1326"/>
      <c r="AN25" s="1326"/>
      <c r="AO25" s="1326"/>
      <c r="AP25" s="1326"/>
      <c r="AQ25" s="1326"/>
      <c r="AR25" s="1326"/>
      <c r="AS25" s="1326"/>
      <c r="AT25" s="1326"/>
      <c r="AU25" s="1326"/>
      <c r="AV25" s="1326"/>
      <c r="AW25" s="48"/>
      <c r="AX25" s="10"/>
      <c r="AY25" s="10"/>
      <c r="AZ25" s="1320"/>
      <c r="BA25" s="1321"/>
      <c r="BB25" s="1321"/>
      <c r="BC25" s="1321"/>
      <c r="BD25" s="1321"/>
      <c r="BE25" s="1321"/>
      <c r="BF25" s="1321"/>
      <c r="BG25" s="1321"/>
      <c r="BH25" s="1321"/>
      <c r="BI25" s="1321"/>
      <c r="BJ25" s="1321"/>
      <c r="BK25" s="1321"/>
      <c r="BL25" s="1321"/>
      <c r="BM25" s="1321"/>
      <c r="BN25" s="1321"/>
      <c r="BO25" s="1321"/>
      <c r="BP25" s="1321"/>
      <c r="BQ25" s="1321"/>
      <c r="BR25" s="1321"/>
      <c r="BS25" s="1321"/>
      <c r="BT25" s="1321"/>
      <c r="BU25" s="1321"/>
      <c r="BV25" s="1321"/>
      <c r="BW25" s="1321"/>
      <c r="BX25" s="1321"/>
      <c r="BY25" s="1321"/>
      <c r="BZ25" s="1321"/>
      <c r="CA25" s="1321"/>
      <c r="CB25" s="1321"/>
      <c r="CC25" s="1321"/>
      <c r="CD25" s="1321"/>
      <c r="CE25" s="1321"/>
      <c r="CF25" s="1321"/>
      <c r="CG25" s="1321"/>
      <c r="CH25" s="1321"/>
      <c r="CI25" s="1321"/>
      <c r="CJ25" s="1321"/>
      <c r="CK25" s="1321"/>
      <c r="CL25" s="1321"/>
      <c r="CM25" s="1321"/>
      <c r="CN25" s="1321"/>
      <c r="CO25" s="1321"/>
      <c r="CP25" s="1321"/>
      <c r="CQ25" s="1321"/>
      <c r="CR25" s="1321"/>
      <c r="CS25" s="1321"/>
      <c r="CT25" s="1321"/>
      <c r="CU25" s="1322"/>
      <c r="CV25" s="25"/>
      <c r="CW25" s="68"/>
    </row>
    <row r="26" spans="1:101" ht="16.5" customHeight="1">
      <c r="A26" s="68"/>
      <c r="B26" s="47"/>
      <c r="C26" s="1326"/>
      <c r="D26" s="1326"/>
      <c r="E26" s="1326"/>
      <c r="F26" s="1326"/>
      <c r="G26" s="1326"/>
      <c r="H26" s="1326"/>
      <c r="I26" s="1326"/>
      <c r="J26" s="1326"/>
      <c r="K26" s="1326"/>
      <c r="L26" s="1326"/>
      <c r="M26" s="1326"/>
      <c r="N26" s="1326"/>
      <c r="O26" s="1326"/>
      <c r="P26" s="1326"/>
      <c r="Q26" s="1326"/>
      <c r="R26" s="1326"/>
      <c r="S26" s="1326"/>
      <c r="T26" s="1326"/>
      <c r="U26" s="1326"/>
      <c r="V26" s="1326"/>
      <c r="W26" s="1326"/>
      <c r="X26" s="1326"/>
      <c r="Y26" s="1326"/>
      <c r="Z26" s="1326"/>
      <c r="AA26" s="1326"/>
      <c r="AB26" s="1326"/>
      <c r="AC26" s="1326"/>
      <c r="AD26" s="1326"/>
      <c r="AE26" s="1326"/>
      <c r="AF26" s="1326"/>
      <c r="AG26" s="1326"/>
      <c r="AH26" s="1326"/>
      <c r="AI26" s="1326"/>
      <c r="AJ26" s="1326"/>
      <c r="AK26" s="1326"/>
      <c r="AL26" s="1326"/>
      <c r="AM26" s="1326"/>
      <c r="AN26" s="1326"/>
      <c r="AO26" s="1326"/>
      <c r="AP26" s="1326"/>
      <c r="AQ26" s="1326"/>
      <c r="AR26" s="1326"/>
      <c r="AS26" s="1326"/>
      <c r="AT26" s="1326"/>
      <c r="AU26" s="1326"/>
      <c r="AV26" s="1326"/>
      <c r="AW26" s="48"/>
      <c r="AX26" s="10"/>
      <c r="AY26" s="10"/>
      <c r="AZ26" s="1320"/>
      <c r="BA26" s="1321"/>
      <c r="BB26" s="1321"/>
      <c r="BC26" s="1321"/>
      <c r="BD26" s="1321"/>
      <c r="BE26" s="1321"/>
      <c r="BF26" s="1321"/>
      <c r="BG26" s="1321"/>
      <c r="BH26" s="1321"/>
      <c r="BI26" s="1321"/>
      <c r="BJ26" s="1321"/>
      <c r="BK26" s="1321"/>
      <c r="BL26" s="1321"/>
      <c r="BM26" s="1321"/>
      <c r="BN26" s="1321"/>
      <c r="BO26" s="1321"/>
      <c r="BP26" s="1321"/>
      <c r="BQ26" s="1321"/>
      <c r="BR26" s="1321"/>
      <c r="BS26" s="1321"/>
      <c r="BT26" s="1321"/>
      <c r="BU26" s="1321"/>
      <c r="BV26" s="1321"/>
      <c r="BW26" s="1321"/>
      <c r="BX26" s="1321"/>
      <c r="BY26" s="1321"/>
      <c r="BZ26" s="1321"/>
      <c r="CA26" s="1321"/>
      <c r="CB26" s="1321"/>
      <c r="CC26" s="1321"/>
      <c r="CD26" s="1321"/>
      <c r="CE26" s="1321"/>
      <c r="CF26" s="1321"/>
      <c r="CG26" s="1321"/>
      <c r="CH26" s="1321"/>
      <c r="CI26" s="1321"/>
      <c r="CJ26" s="1321"/>
      <c r="CK26" s="1321"/>
      <c r="CL26" s="1321"/>
      <c r="CM26" s="1321"/>
      <c r="CN26" s="1321"/>
      <c r="CO26" s="1321"/>
      <c r="CP26" s="1321"/>
      <c r="CQ26" s="1321"/>
      <c r="CR26" s="1321"/>
      <c r="CS26" s="1321"/>
      <c r="CT26" s="1321"/>
      <c r="CU26" s="1322"/>
      <c r="CV26" s="25"/>
      <c r="CW26" s="68"/>
    </row>
    <row r="27" spans="1:101" ht="16.5" customHeight="1">
      <c r="A27" s="68"/>
      <c r="B27" s="46"/>
      <c r="C27" s="1326"/>
      <c r="D27" s="1326"/>
      <c r="E27" s="1326"/>
      <c r="F27" s="1326"/>
      <c r="G27" s="1326"/>
      <c r="H27" s="1326"/>
      <c r="I27" s="1326"/>
      <c r="J27" s="1326"/>
      <c r="K27" s="1326"/>
      <c r="L27" s="1326"/>
      <c r="M27" s="1326"/>
      <c r="N27" s="1326"/>
      <c r="O27" s="1326"/>
      <c r="P27" s="1326"/>
      <c r="Q27" s="1326"/>
      <c r="R27" s="1326"/>
      <c r="S27" s="1326"/>
      <c r="T27" s="1326"/>
      <c r="U27" s="1326"/>
      <c r="V27" s="1326"/>
      <c r="W27" s="1326"/>
      <c r="X27" s="1326"/>
      <c r="Y27" s="1326"/>
      <c r="Z27" s="1326"/>
      <c r="AA27" s="1326"/>
      <c r="AB27" s="1326"/>
      <c r="AC27" s="1326"/>
      <c r="AD27" s="1326"/>
      <c r="AE27" s="1326"/>
      <c r="AF27" s="1326"/>
      <c r="AG27" s="1326"/>
      <c r="AH27" s="1326"/>
      <c r="AI27" s="1326"/>
      <c r="AJ27" s="1326"/>
      <c r="AK27" s="1326"/>
      <c r="AL27" s="1326"/>
      <c r="AM27" s="1326"/>
      <c r="AN27" s="1326"/>
      <c r="AO27" s="1326"/>
      <c r="AP27" s="1326"/>
      <c r="AQ27" s="1326"/>
      <c r="AR27" s="1326"/>
      <c r="AS27" s="1326"/>
      <c r="AT27" s="1326"/>
      <c r="AU27" s="1326"/>
      <c r="AV27" s="1326"/>
      <c r="AW27" s="48"/>
      <c r="AX27" s="10"/>
      <c r="AY27" s="10"/>
      <c r="AZ27" s="1320"/>
      <c r="BA27" s="1321"/>
      <c r="BB27" s="1321"/>
      <c r="BC27" s="1321"/>
      <c r="BD27" s="1321"/>
      <c r="BE27" s="1321"/>
      <c r="BF27" s="1321"/>
      <c r="BG27" s="1321"/>
      <c r="BH27" s="1321"/>
      <c r="BI27" s="1321"/>
      <c r="BJ27" s="1321"/>
      <c r="BK27" s="1321"/>
      <c r="BL27" s="1321"/>
      <c r="BM27" s="1321"/>
      <c r="BN27" s="1321"/>
      <c r="BO27" s="1321"/>
      <c r="BP27" s="1321"/>
      <c r="BQ27" s="1321"/>
      <c r="BR27" s="1321"/>
      <c r="BS27" s="1321"/>
      <c r="BT27" s="1321"/>
      <c r="BU27" s="1321"/>
      <c r="BV27" s="1321"/>
      <c r="BW27" s="1321"/>
      <c r="BX27" s="1321"/>
      <c r="BY27" s="1321"/>
      <c r="BZ27" s="1321"/>
      <c r="CA27" s="1321"/>
      <c r="CB27" s="1321"/>
      <c r="CC27" s="1321"/>
      <c r="CD27" s="1321"/>
      <c r="CE27" s="1321"/>
      <c r="CF27" s="1321"/>
      <c r="CG27" s="1321"/>
      <c r="CH27" s="1321"/>
      <c r="CI27" s="1321"/>
      <c r="CJ27" s="1321"/>
      <c r="CK27" s="1321"/>
      <c r="CL27" s="1321"/>
      <c r="CM27" s="1321"/>
      <c r="CN27" s="1321"/>
      <c r="CO27" s="1321"/>
      <c r="CP27" s="1321"/>
      <c r="CQ27" s="1321"/>
      <c r="CR27" s="1321"/>
      <c r="CS27" s="1321"/>
      <c r="CT27" s="1321"/>
      <c r="CU27" s="1322"/>
      <c r="CV27" s="25"/>
      <c r="CW27" s="68"/>
    </row>
    <row r="28" spans="1:101" ht="16.5" customHeight="1">
      <c r="A28" s="68"/>
      <c r="B28" s="47"/>
      <c r="C28" s="1326"/>
      <c r="D28" s="1326"/>
      <c r="E28" s="1326"/>
      <c r="F28" s="1326"/>
      <c r="G28" s="1326"/>
      <c r="H28" s="1326"/>
      <c r="I28" s="1326"/>
      <c r="J28" s="1326"/>
      <c r="K28" s="1326"/>
      <c r="L28" s="1326"/>
      <c r="M28" s="1326"/>
      <c r="N28" s="1326"/>
      <c r="O28" s="1326"/>
      <c r="P28" s="1326"/>
      <c r="Q28" s="1326"/>
      <c r="R28" s="1326"/>
      <c r="S28" s="1326"/>
      <c r="T28" s="1326"/>
      <c r="U28" s="1326"/>
      <c r="V28" s="1326"/>
      <c r="W28" s="1326"/>
      <c r="X28" s="1326"/>
      <c r="Y28" s="1326"/>
      <c r="Z28" s="1326"/>
      <c r="AA28" s="1326"/>
      <c r="AB28" s="1326"/>
      <c r="AC28" s="1326"/>
      <c r="AD28" s="1326"/>
      <c r="AE28" s="1326"/>
      <c r="AF28" s="1326"/>
      <c r="AG28" s="1326"/>
      <c r="AH28" s="1326"/>
      <c r="AI28" s="1326"/>
      <c r="AJ28" s="1326"/>
      <c r="AK28" s="1326"/>
      <c r="AL28" s="1326"/>
      <c r="AM28" s="1326"/>
      <c r="AN28" s="1326"/>
      <c r="AO28" s="1326"/>
      <c r="AP28" s="1326"/>
      <c r="AQ28" s="1326"/>
      <c r="AR28" s="1326"/>
      <c r="AS28" s="1326"/>
      <c r="AT28" s="1326"/>
      <c r="AU28" s="1326"/>
      <c r="AV28" s="1326"/>
      <c r="AW28" s="48"/>
      <c r="AX28" s="10"/>
      <c r="AY28" s="10"/>
      <c r="AZ28" s="1320"/>
      <c r="BA28" s="1321"/>
      <c r="BB28" s="1321"/>
      <c r="BC28" s="1321"/>
      <c r="BD28" s="1321"/>
      <c r="BE28" s="1321"/>
      <c r="BF28" s="1321"/>
      <c r="BG28" s="1321"/>
      <c r="BH28" s="1321"/>
      <c r="BI28" s="1321"/>
      <c r="BJ28" s="1321"/>
      <c r="BK28" s="1321"/>
      <c r="BL28" s="1321"/>
      <c r="BM28" s="1321"/>
      <c r="BN28" s="1321"/>
      <c r="BO28" s="1321"/>
      <c r="BP28" s="1321"/>
      <c r="BQ28" s="1321"/>
      <c r="BR28" s="1321"/>
      <c r="BS28" s="1321"/>
      <c r="BT28" s="1321"/>
      <c r="BU28" s="1321"/>
      <c r="BV28" s="1321"/>
      <c r="BW28" s="1321"/>
      <c r="BX28" s="1321"/>
      <c r="BY28" s="1321"/>
      <c r="BZ28" s="1321"/>
      <c r="CA28" s="1321"/>
      <c r="CB28" s="1321"/>
      <c r="CC28" s="1321"/>
      <c r="CD28" s="1321"/>
      <c r="CE28" s="1321"/>
      <c r="CF28" s="1321"/>
      <c r="CG28" s="1321"/>
      <c r="CH28" s="1321"/>
      <c r="CI28" s="1321"/>
      <c r="CJ28" s="1321"/>
      <c r="CK28" s="1321"/>
      <c r="CL28" s="1321"/>
      <c r="CM28" s="1321"/>
      <c r="CN28" s="1321"/>
      <c r="CO28" s="1321"/>
      <c r="CP28" s="1321"/>
      <c r="CQ28" s="1321"/>
      <c r="CR28" s="1321"/>
      <c r="CS28" s="1321"/>
      <c r="CT28" s="1321"/>
      <c r="CU28" s="1322"/>
      <c r="CV28" s="25"/>
      <c r="CW28" s="68"/>
    </row>
    <row r="29" spans="1:101" ht="16.5" customHeight="1">
      <c r="A29" s="68"/>
      <c r="B29" s="46"/>
      <c r="C29" s="1326"/>
      <c r="D29" s="1326"/>
      <c r="E29" s="1326"/>
      <c r="F29" s="1326"/>
      <c r="G29" s="1326"/>
      <c r="H29" s="1326"/>
      <c r="I29" s="1326"/>
      <c r="J29" s="1326"/>
      <c r="K29" s="1326"/>
      <c r="L29" s="1326"/>
      <c r="M29" s="1326"/>
      <c r="N29" s="1326"/>
      <c r="O29" s="1326"/>
      <c r="P29" s="1326"/>
      <c r="Q29" s="1326"/>
      <c r="R29" s="1326"/>
      <c r="S29" s="1326"/>
      <c r="T29" s="1326"/>
      <c r="U29" s="1326"/>
      <c r="V29" s="1326"/>
      <c r="W29" s="1326"/>
      <c r="X29" s="1326"/>
      <c r="Y29" s="1326"/>
      <c r="Z29" s="1326"/>
      <c r="AA29" s="1326"/>
      <c r="AB29" s="1326"/>
      <c r="AC29" s="1326"/>
      <c r="AD29" s="1326"/>
      <c r="AE29" s="1326"/>
      <c r="AF29" s="1326"/>
      <c r="AG29" s="1326"/>
      <c r="AH29" s="1326"/>
      <c r="AI29" s="1326"/>
      <c r="AJ29" s="1326"/>
      <c r="AK29" s="1326"/>
      <c r="AL29" s="1326"/>
      <c r="AM29" s="1326"/>
      <c r="AN29" s="1326"/>
      <c r="AO29" s="1326"/>
      <c r="AP29" s="1326"/>
      <c r="AQ29" s="1326"/>
      <c r="AR29" s="1326"/>
      <c r="AS29" s="1326"/>
      <c r="AT29" s="1326"/>
      <c r="AU29" s="1326"/>
      <c r="AV29" s="1326"/>
      <c r="AW29" s="48"/>
      <c r="AX29" s="10"/>
      <c r="AY29" s="10"/>
      <c r="AZ29" s="1320"/>
      <c r="BA29" s="1321"/>
      <c r="BB29" s="1321"/>
      <c r="BC29" s="1321"/>
      <c r="BD29" s="1321"/>
      <c r="BE29" s="1321"/>
      <c r="BF29" s="1321"/>
      <c r="BG29" s="1321"/>
      <c r="BH29" s="1321"/>
      <c r="BI29" s="1321"/>
      <c r="BJ29" s="1321"/>
      <c r="BK29" s="1321"/>
      <c r="BL29" s="1321"/>
      <c r="BM29" s="1321"/>
      <c r="BN29" s="1321"/>
      <c r="BO29" s="1321"/>
      <c r="BP29" s="1321"/>
      <c r="BQ29" s="1321"/>
      <c r="BR29" s="1321"/>
      <c r="BS29" s="1321"/>
      <c r="BT29" s="1321"/>
      <c r="BU29" s="1321"/>
      <c r="BV29" s="1321"/>
      <c r="BW29" s="1321"/>
      <c r="BX29" s="1321"/>
      <c r="BY29" s="1321"/>
      <c r="BZ29" s="1321"/>
      <c r="CA29" s="1321"/>
      <c r="CB29" s="1321"/>
      <c r="CC29" s="1321"/>
      <c r="CD29" s="1321"/>
      <c r="CE29" s="1321"/>
      <c r="CF29" s="1321"/>
      <c r="CG29" s="1321"/>
      <c r="CH29" s="1321"/>
      <c r="CI29" s="1321"/>
      <c r="CJ29" s="1321"/>
      <c r="CK29" s="1321"/>
      <c r="CL29" s="1321"/>
      <c r="CM29" s="1321"/>
      <c r="CN29" s="1321"/>
      <c r="CO29" s="1321"/>
      <c r="CP29" s="1321"/>
      <c r="CQ29" s="1321"/>
      <c r="CR29" s="1321"/>
      <c r="CS29" s="1321"/>
      <c r="CT29" s="1321"/>
      <c r="CU29" s="1322"/>
      <c r="CV29" s="25"/>
      <c r="CW29" s="68"/>
    </row>
    <row r="30" spans="1:101" ht="16.5" customHeight="1">
      <c r="A30" s="68"/>
      <c r="B30" s="47"/>
      <c r="C30" s="1326"/>
      <c r="D30" s="1326"/>
      <c r="E30" s="1326"/>
      <c r="F30" s="1326"/>
      <c r="G30" s="1326"/>
      <c r="H30" s="1326"/>
      <c r="I30" s="1326"/>
      <c r="J30" s="1326"/>
      <c r="K30" s="1326"/>
      <c r="L30" s="1326"/>
      <c r="M30" s="1326"/>
      <c r="N30" s="1326"/>
      <c r="O30" s="1326"/>
      <c r="P30" s="1326"/>
      <c r="Q30" s="1326"/>
      <c r="R30" s="1326"/>
      <c r="S30" s="1326"/>
      <c r="T30" s="1326"/>
      <c r="U30" s="1326"/>
      <c r="V30" s="1326"/>
      <c r="W30" s="1326"/>
      <c r="X30" s="1326"/>
      <c r="Y30" s="1326"/>
      <c r="Z30" s="1326"/>
      <c r="AA30" s="1326"/>
      <c r="AB30" s="1326"/>
      <c r="AC30" s="1326"/>
      <c r="AD30" s="1326"/>
      <c r="AE30" s="1326"/>
      <c r="AF30" s="1326"/>
      <c r="AG30" s="1326"/>
      <c r="AH30" s="1326"/>
      <c r="AI30" s="1326"/>
      <c r="AJ30" s="1326"/>
      <c r="AK30" s="1326"/>
      <c r="AL30" s="1326"/>
      <c r="AM30" s="1326"/>
      <c r="AN30" s="1326"/>
      <c r="AO30" s="1326"/>
      <c r="AP30" s="1326"/>
      <c r="AQ30" s="1326"/>
      <c r="AR30" s="1326"/>
      <c r="AS30" s="1326"/>
      <c r="AT30" s="1326"/>
      <c r="AU30" s="1326"/>
      <c r="AV30" s="1326"/>
      <c r="AW30" s="48"/>
      <c r="AX30" s="10"/>
      <c r="AY30" s="10"/>
      <c r="AZ30" s="1320"/>
      <c r="BA30" s="1321"/>
      <c r="BB30" s="1321"/>
      <c r="BC30" s="1321"/>
      <c r="BD30" s="1321"/>
      <c r="BE30" s="1321"/>
      <c r="BF30" s="1321"/>
      <c r="BG30" s="1321"/>
      <c r="BH30" s="1321"/>
      <c r="BI30" s="1321"/>
      <c r="BJ30" s="1321"/>
      <c r="BK30" s="1321"/>
      <c r="BL30" s="1321"/>
      <c r="BM30" s="1321"/>
      <c r="BN30" s="1321"/>
      <c r="BO30" s="1321"/>
      <c r="BP30" s="1321"/>
      <c r="BQ30" s="1321"/>
      <c r="BR30" s="1321"/>
      <c r="BS30" s="1321"/>
      <c r="BT30" s="1321"/>
      <c r="BU30" s="1321"/>
      <c r="BV30" s="1321"/>
      <c r="BW30" s="1321"/>
      <c r="BX30" s="1321"/>
      <c r="BY30" s="1321"/>
      <c r="BZ30" s="1321"/>
      <c r="CA30" s="1321"/>
      <c r="CB30" s="1321"/>
      <c r="CC30" s="1321"/>
      <c r="CD30" s="1321"/>
      <c r="CE30" s="1321"/>
      <c r="CF30" s="1321"/>
      <c r="CG30" s="1321"/>
      <c r="CH30" s="1321"/>
      <c r="CI30" s="1321"/>
      <c r="CJ30" s="1321"/>
      <c r="CK30" s="1321"/>
      <c r="CL30" s="1321"/>
      <c r="CM30" s="1321"/>
      <c r="CN30" s="1321"/>
      <c r="CO30" s="1321"/>
      <c r="CP30" s="1321"/>
      <c r="CQ30" s="1321"/>
      <c r="CR30" s="1321"/>
      <c r="CS30" s="1321"/>
      <c r="CT30" s="1321"/>
      <c r="CU30" s="1322"/>
      <c r="CV30" s="25"/>
      <c r="CW30" s="68"/>
    </row>
    <row r="31" spans="1:101" ht="16.5" customHeight="1">
      <c r="A31" s="68"/>
      <c r="B31" s="46"/>
      <c r="C31" s="1326"/>
      <c r="D31" s="1326"/>
      <c r="E31" s="1326"/>
      <c r="F31" s="1326"/>
      <c r="G31" s="1326"/>
      <c r="H31" s="1326"/>
      <c r="I31" s="1326"/>
      <c r="J31" s="1326"/>
      <c r="K31" s="1326"/>
      <c r="L31" s="1326"/>
      <c r="M31" s="1326"/>
      <c r="N31" s="1326"/>
      <c r="O31" s="1326"/>
      <c r="P31" s="1326"/>
      <c r="Q31" s="1326"/>
      <c r="R31" s="1326"/>
      <c r="S31" s="1326"/>
      <c r="T31" s="1326"/>
      <c r="U31" s="1326"/>
      <c r="V31" s="1326"/>
      <c r="W31" s="1326"/>
      <c r="X31" s="1326"/>
      <c r="Y31" s="1326"/>
      <c r="Z31" s="1326"/>
      <c r="AA31" s="1326"/>
      <c r="AB31" s="1326"/>
      <c r="AC31" s="1326"/>
      <c r="AD31" s="1326"/>
      <c r="AE31" s="1326"/>
      <c r="AF31" s="1326"/>
      <c r="AG31" s="1326"/>
      <c r="AH31" s="1326"/>
      <c r="AI31" s="1326"/>
      <c r="AJ31" s="1326"/>
      <c r="AK31" s="1326"/>
      <c r="AL31" s="1326"/>
      <c r="AM31" s="1326"/>
      <c r="AN31" s="1326"/>
      <c r="AO31" s="1326"/>
      <c r="AP31" s="1326"/>
      <c r="AQ31" s="1326"/>
      <c r="AR31" s="1326"/>
      <c r="AS31" s="1326"/>
      <c r="AT31" s="1326"/>
      <c r="AU31" s="1326"/>
      <c r="AV31" s="1326"/>
      <c r="AW31" s="48"/>
      <c r="AX31" s="10"/>
      <c r="AY31" s="10"/>
      <c r="AZ31" s="1320"/>
      <c r="BA31" s="1321"/>
      <c r="BB31" s="1321"/>
      <c r="BC31" s="1321"/>
      <c r="BD31" s="1321"/>
      <c r="BE31" s="1321"/>
      <c r="BF31" s="1321"/>
      <c r="BG31" s="1321"/>
      <c r="BH31" s="1321"/>
      <c r="BI31" s="1321"/>
      <c r="BJ31" s="1321"/>
      <c r="BK31" s="1321"/>
      <c r="BL31" s="1321"/>
      <c r="BM31" s="1321"/>
      <c r="BN31" s="1321"/>
      <c r="BO31" s="1321"/>
      <c r="BP31" s="1321"/>
      <c r="BQ31" s="1321"/>
      <c r="BR31" s="1321"/>
      <c r="BS31" s="1321"/>
      <c r="BT31" s="1321"/>
      <c r="BU31" s="1321"/>
      <c r="BV31" s="1321"/>
      <c r="BW31" s="1321"/>
      <c r="BX31" s="1321"/>
      <c r="BY31" s="1321"/>
      <c r="BZ31" s="1321"/>
      <c r="CA31" s="1321"/>
      <c r="CB31" s="1321"/>
      <c r="CC31" s="1321"/>
      <c r="CD31" s="1321"/>
      <c r="CE31" s="1321"/>
      <c r="CF31" s="1321"/>
      <c r="CG31" s="1321"/>
      <c r="CH31" s="1321"/>
      <c r="CI31" s="1321"/>
      <c r="CJ31" s="1321"/>
      <c r="CK31" s="1321"/>
      <c r="CL31" s="1321"/>
      <c r="CM31" s="1321"/>
      <c r="CN31" s="1321"/>
      <c r="CO31" s="1321"/>
      <c r="CP31" s="1321"/>
      <c r="CQ31" s="1321"/>
      <c r="CR31" s="1321"/>
      <c r="CS31" s="1321"/>
      <c r="CT31" s="1321"/>
      <c r="CU31" s="1322"/>
      <c r="CV31" s="25"/>
      <c r="CW31" s="68"/>
    </row>
    <row r="32" spans="1:101" ht="16.5" customHeight="1">
      <c r="A32" s="68"/>
      <c r="B32" s="47"/>
      <c r="C32" s="1326"/>
      <c r="D32" s="1326"/>
      <c r="E32" s="1326"/>
      <c r="F32" s="1326"/>
      <c r="G32" s="1326"/>
      <c r="H32" s="1326"/>
      <c r="I32" s="1326"/>
      <c r="J32" s="1326"/>
      <c r="K32" s="1326"/>
      <c r="L32" s="1326"/>
      <c r="M32" s="1326"/>
      <c r="N32" s="1326"/>
      <c r="O32" s="1326"/>
      <c r="P32" s="1326"/>
      <c r="Q32" s="1326"/>
      <c r="R32" s="1326"/>
      <c r="S32" s="1326"/>
      <c r="T32" s="1326"/>
      <c r="U32" s="1326"/>
      <c r="V32" s="1326"/>
      <c r="W32" s="1326"/>
      <c r="X32" s="1326"/>
      <c r="Y32" s="1326"/>
      <c r="Z32" s="1326"/>
      <c r="AA32" s="1326"/>
      <c r="AB32" s="1326"/>
      <c r="AC32" s="1326"/>
      <c r="AD32" s="1326"/>
      <c r="AE32" s="1326"/>
      <c r="AF32" s="1326"/>
      <c r="AG32" s="1326"/>
      <c r="AH32" s="1326"/>
      <c r="AI32" s="1326"/>
      <c r="AJ32" s="1326"/>
      <c r="AK32" s="1326"/>
      <c r="AL32" s="1326"/>
      <c r="AM32" s="1326"/>
      <c r="AN32" s="1326"/>
      <c r="AO32" s="1326"/>
      <c r="AP32" s="1326"/>
      <c r="AQ32" s="1326"/>
      <c r="AR32" s="1326"/>
      <c r="AS32" s="1326"/>
      <c r="AT32" s="1326"/>
      <c r="AU32" s="1326"/>
      <c r="AV32" s="1326"/>
      <c r="AW32" s="48"/>
      <c r="AX32" s="10"/>
      <c r="AY32" s="10"/>
      <c r="AZ32" s="1320"/>
      <c r="BA32" s="1321"/>
      <c r="BB32" s="1321"/>
      <c r="BC32" s="1321"/>
      <c r="BD32" s="1321"/>
      <c r="BE32" s="1321"/>
      <c r="BF32" s="1321"/>
      <c r="BG32" s="1321"/>
      <c r="BH32" s="1321"/>
      <c r="BI32" s="1321"/>
      <c r="BJ32" s="1321"/>
      <c r="BK32" s="1321"/>
      <c r="BL32" s="1321"/>
      <c r="BM32" s="1321"/>
      <c r="BN32" s="1321"/>
      <c r="BO32" s="1321"/>
      <c r="BP32" s="1321"/>
      <c r="BQ32" s="1321"/>
      <c r="BR32" s="1321"/>
      <c r="BS32" s="1321"/>
      <c r="BT32" s="1321"/>
      <c r="BU32" s="1321"/>
      <c r="BV32" s="1321"/>
      <c r="BW32" s="1321"/>
      <c r="BX32" s="1321"/>
      <c r="BY32" s="1321"/>
      <c r="BZ32" s="1321"/>
      <c r="CA32" s="1321"/>
      <c r="CB32" s="1321"/>
      <c r="CC32" s="1321"/>
      <c r="CD32" s="1321"/>
      <c r="CE32" s="1321"/>
      <c r="CF32" s="1321"/>
      <c r="CG32" s="1321"/>
      <c r="CH32" s="1321"/>
      <c r="CI32" s="1321"/>
      <c r="CJ32" s="1321"/>
      <c r="CK32" s="1321"/>
      <c r="CL32" s="1321"/>
      <c r="CM32" s="1321"/>
      <c r="CN32" s="1321"/>
      <c r="CO32" s="1321"/>
      <c r="CP32" s="1321"/>
      <c r="CQ32" s="1321"/>
      <c r="CR32" s="1321"/>
      <c r="CS32" s="1321"/>
      <c r="CT32" s="1321"/>
      <c r="CU32" s="1322"/>
      <c r="CV32" s="25"/>
      <c r="CW32" s="68"/>
    </row>
    <row r="33" spans="1:101" ht="16.5" customHeight="1">
      <c r="A33" s="68"/>
      <c r="B33" s="46"/>
      <c r="C33" s="1326"/>
      <c r="D33" s="1326"/>
      <c r="E33" s="1326"/>
      <c r="F33" s="1326"/>
      <c r="G33" s="1326"/>
      <c r="H33" s="1326"/>
      <c r="I33" s="1326"/>
      <c r="J33" s="1326"/>
      <c r="K33" s="1326"/>
      <c r="L33" s="1326"/>
      <c r="M33" s="1326"/>
      <c r="N33" s="1326"/>
      <c r="O33" s="1326"/>
      <c r="P33" s="1326"/>
      <c r="Q33" s="1326"/>
      <c r="R33" s="1326"/>
      <c r="S33" s="1326"/>
      <c r="T33" s="1326"/>
      <c r="U33" s="1326"/>
      <c r="V33" s="1326"/>
      <c r="W33" s="1326"/>
      <c r="X33" s="1326"/>
      <c r="Y33" s="1326"/>
      <c r="Z33" s="1326"/>
      <c r="AA33" s="1326"/>
      <c r="AB33" s="1326"/>
      <c r="AC33" s="1326"/>
      <c r="AD33" s="1326"/>
      <c r="AE33" s="1326"/>
      <c r="AF33" s="1326"/>
      <c r="AG33" s="1326"/>
      <c r="AH33" s="1326"/>
      <c r="AI33" s="1326"/>
      <c r="AJ33" s="1326"/>
      <c r="AK33" s="1326"/>
      <c r="AL33" s="1326"/>
      <c r="AM33" s="1326"/>
      <c r="AN33" s="1326"/>
      <c r="AO33" s="1326"/>
      <c r="AP33" s="1326"/>
      <c r="AQ33" s="1326"/>
      <c r="AR33" s="1326"/>
      <c r="AS33" s="1326"/>
      <c r="AT33" s="1326"/>
      <c r="AU33" s="1326"/>
      <c r="AV33" s="1326"/>
      <c r="AW33" s="48"/>
      <c r="AX33" s="10"/>
      <c r="AY33" s="10"/>
      <c r="AZ33" s="1320"/>
      <c r="BA33" s="1321"/>
      <c r="BB33" s="1321"/>
      <c r="BC33" s="1321"/>
      <c r="BD33" s="1321"/>
      <c r="BE33" s="1321"/>
      <c r="BF33" s="1321"/>
      <c r="BG33" s="1321"/>
      <c r="BH33" s="1321"/>
      <c r="BI33" s="1321"/>
      <c r="BJ33" s="1321"/>
      <c r="BK33" s="1321"/>
      <c r="BL33" s="1321"/>
      <c r="BM33" s="1321"/>
      <c r="BN33" s="1321"/>
      <c r="BO33" s="1321"/>
      <c r="BP33" s="1321"/>
      <c r="BQ33" s="1321"/>
      <c r="BR33" s="1321"/>
      <c r="BS33" s="1321"/>
      <c r="BT33" s="1321"/>
      <c r="BU33" s="1321"/>
      <c r="BV33" s="1321"/>
      <c r="BW33" s="1321"/>
      <c r="BX33" s="1321"/>
      <c r="BY33" s="1321"/>
      <c r="BZ33" s="1321"/>
      <c r="CA33" s="1321"/>
      <c r="CB33" s="1321"/>
      <c r="CC33" s="1321"/>
      <c r="CD33" s="1321"/>
      <c r="CE33" s="1321"/>
      <c r="CF33" s="1321"/>
      <c r="CG33" s="1321"/>
      <c r="CH33" s="1321"/>
      <c r="CI33" s="1321"/>
      <c r="CJ33" s="1321"/>
      <c r="CK33" s="1321"/>
      <c r="CL33" s="1321"/>
      <c r="CM33" s="1321"/>
      <c r="CN33" s="1321"/>
      <c r="CO33" s="1321"/>
      <c r="CP33" s="1321"/>
      <c r="CQ33" s="1321"/>
      <c r="CR33" s="1321"/>
      <c r="CS33" s="1321"/>
      <c r="CT33" s="1321"/>
      <c r="CU33" s="1322"/>
      <c r="CV33" s="25"/>
      <c r="CW33" s="68"/>
    </row>
    <row r="34" spans="1:101" ht="16.5" customHeight="1">
      <c r="A34" s="68"/>
      <c r="B34" s="47"/>
      <c r="C34" s="1326"/>
      <c r="D34" s="1326"/>
      <c r="E34" s="1326"/>
      <c r="F34" s="1326"/>
      <c r="G34" s="1326"/>
      <c r="H34" s="1326"/>
      <c r="I34" s="1326"/>
      <c r="J34" s="1326"/>
      <c r="K34" s="1326"/>
      <c r="L34" s="1326"/>
      <c r="M34" s="1326"/>
      <c r="N34" s="1326"/>
      <c r="O34" s="1326"/>
      <c r="P34" s="1326"/>
      <c r="Q34" s="1326"/>
      <c r="R34" s="1326"/>
      <c r="S34" s="1326"/>
      <c r="T34" s="1326"/>
      <c r="U34" s="1326"/>
      <c r="V34" s="1326"/>
      <c r="W34" s="1326"/>
      <c r="X34" s="1326"/>
      <c r="Y34" s="1326"/>
      <c r="Z34" s="1326"/>
      <c r="AA34" s="1326"/>
      <c r="AB34" s="1326"/>
      <c r="AC34" s="1326"/>
      <c r="AD34" s="1326"/>
      <c r="AE34" s="1326"/>
      <c r="AF34" s="1326"/>
      <c r="AG34" s="1326"/>
      <c r="AH34" s="1326"/>
      <c r="AI34" s="1326"/>
      <c r="AJ34" s="1326"/>
      <c r="AK34" s="1326"/>
      <c r="AL34" s="1326"/>
      <c r="AM34" s="1326"/>
      <c r="AN34" s="1326"/>
      <c r="AO34" s="1326"/>
      <c r="AP34" s="1326"/>
      <c r="AQ34" s="1326"/>
      <c r="AR34" s="1326"/>
      <c r="AS34" s="1326"/>
      <c r="AT34" s="1326"/>
      <c r="AU34" s="1326"/>
      <c r="AV34" s="1326"/>
      <c r="AW34" s="48"/>
      <c r="AX34" s="10"/>
      <c r="AY34" s="10"/>
      <c r="AZ34" s="1320"/>
      <c r="BA34" s="1321"/>
      <c r="BB34" s="1321"/>
      <c r="BC34" s="1321"/>
      <c r="BD34" s="1321"/>
      <c r="BE34" s="1321"/>
      <c r="BF34" s="1321"/>
      <c r="BG34" s="1321"/>
      <c r="BH34" s="1321"/>
      <c r="BI34" s="1321"/>
      <c r="BJ34" s="1321"/>
      <c r="BK34" s="1321"/>
      <c r="BL34" s="1321"/>
      <c r="BM34" s="1321"/>
      <c r="BN34" s="1321"/>
      <c r="BO34" s="1321"/>
      <c r="BP34" s="1321"/>
      <c r="BQ34" s="1321"/>
      <c r="BR34" s="1321"/>
      <c r="BS34" s="1321"/>
      <c r="BT34" s="1321"/>
      <c r="BU34" s="1321"/>
      <c r="BV34" s="1321"/>
      <c r="BW34" s="1321"/>
      <c r="BX34" s="1321"/>
      <c r="BY34" s="1321"/>
      <c r="BZ34" s="1321"/>
      <c r="CA34" s="1321"/>
      <c r="CB34" s="1321"/>
      <c r="CC34" s="1321"/>
      <c r="CD34" s="1321"/>
      <c r="CE34" s="1321"/>
      <c r="CF34" s="1321"/>
      <c r="CG34" s="1321"/>
      <c r="CH34" s="1321"/>
      <c r="CI34" s="1321"/>
      <c r="CJ34" s="1321"/>
      <c r="CK34" s="1321"/>
      <c r="CL34" s="1321"/>
      <c r="CM34" s="1321"/>
      <c r="CN34" s="1321"/>
      <c r="CO34" s="1321"/>
      <c r="CP34" s="1321"/>
      <c r="CQ34" s="1321"/>
      <c r="CR34" s="1321"/>
      <c r="CS34" s="1321"/>
      <c r="CT34" s="1321"/>
      <c r="CU34" s="1322"/>
      <c r="CV34" s="25"/>
      <c r="CW34" s="68"/>
    </row>
    <row r="35" spans="1:101" ht="16.5" customHeight="1">
      <c r="A35" s="68"/>
      <c r="B35" s="46"/>
      <c r="C35" s="1326"/>
      <c r="D35" s="1326"/>
      <c r="E35" s="1326"/>
      <c r="F35" s="1326"/>
      <c r="G35" s="1326"/>
      <c r="H35" s="1326"/>
      <c r="I35" s="1326"/>
      <c r="J35" s="1326"/>
      <c r="K35" s="1326"/>
      <c r="L35" s="1326"/>
      <c r="M35" s="1326"/>
      <c r="N35" s="1326"/>
      <c r="O35" s="1326"/>
      <c r="P35" s="1326"/>
      <c r="Q35" s="1326"/>
      <c r="R35" s="1326"/>
      <c r="S35" s="1326"/>
      <c r="T35" s="1326"/>
      <c r="U35" s="1326"/>
      <c r="V35" s="1326"/>
      <c r="W35" s="1326"/>
      <c r="X35" s="1326"/>
      <c r="Y35" s="1326"/>
      <c r="Z35" s="1326"/>
      <c r="AA35" s="1326"/>
      <c r="AB35" s="1326"/>
      <c r="AC35" s="1326"/>
      <c r="AD35" s="1326"/>
      <c r="AE35" s="1326"/>
      <c r="AF35" s="1326"/>
      <c r="AG35" s="1326"/>
      <c r="AH35" s="1326"/>
      <c r="AI35" s="1326"/>
      <c r="AJ35" s="1326"/>
      <c r="AK35" s="1326"/>
      <c r="AL35" s="1326"/>
      <c r="AM35" s="1326"/>
      <c r="AN35" s="1326"/>
      <c r="AO35" s="1326"/>
      <c r="AP35" s="1326"/>
      <c r="AQ35" s="1326"/>
      <c r="AR35" s="1326"/>
      <c r="AS35" s="1326"/>
      <c r="AT35" s="1326"/>
      <c r="AU35" s="1326"/>
      <c r="AV35" s="1326"/>
      <c r="AW35" s="48"/>
      <c r="AX35" s="10"/>
      <c r="AY35" s="10"/>
      <c r="AZ35" s="1320"/>
      <c r="BA35" s="1321"/>
      <c r="BB35" s="1321"/>
      <c r="BC35" s="1321"/>
      <c r="BD35" s="1321"/>
      <c r="BE35" s="1321"/>
      <c r="BF35" s="1321"/>
      <c r="BG35" s="1321"/>
      <c r="BH35" s="1321"/>
      <c r="BI35" s="1321"/>
      <c r="BJ35" s="1321"/>
      <c r="BK35" s="1321"/>
      <c r="BL35" s="1321"/>
      <c r="BM35" s="1321"/>
      <c r="BN35" s="1321"/>
      <c r="BO35" s="1321"/>
      <c r="BP35" s="1321"/>
      <c r="BQ35" s="1321"/>
      <c r="BR35" s="1321"/>
      <c r="BS35" s="1321"/>
      <c r="BT35" s="1321"/>
      <c r="BU35" s="1321"/>
      <c r="BV35" s="1321"/>
      <c r="BW35" s="1321"/>
      <c r="BX35" s="1321"/>
      <c r="BY35" s="1321"/>
      <c r="BZ35" s="1321"/>
      <c r="CA35" s="1321"/>
      <c r="CB35" s="1321"/>
      <c r="CC35" s="1321"/>
      <c r="CD35" s="1321"/>
      <c r="CE35" s="1321"/>
      <c r="CF35" s="1321"/>
      <c r="CG35" s="1321"/>
      <c r="CH35" s="1321"/>
      <c r="CI35" s="1321"/>
      <c r="CJ35" s="1321"/>
      <c r="CK35" s="1321"/>
      <c r="CL35" s="1321"/>
      <c r="CM35" s="1321"/>
      <c r="CN35" s="1321"/>
      <c r="CO35" s="1321"/>
      <c r="CP35" s="1321"/>
      <c r="CQ35" s="1321"/>
      <c r="CR35" s="1321"/>
      <c r="CS35" s="1321"/>
      <c r="CT35" s="1321"/>
      <c r="CU35" s="1322"/>
      <c r="CV35" s="25"/>
      <c r="CW35" s="68"/>
    </row>
    <row r="36" spans="1:101" ht="16.5" customHeight="1">
      <c r="A36" s="68"/>
      <c r="B36" s="68"/>
      <c r="C36" s="1326"/>
      <c r="D36" s="1326"/>
      <c r="E36" s="1326"/>
      <c r="F36" s="1326"/>
      <c r="G36" s="1326"/>
      <c r="H36" s="1326"/>
      <c r="I36" s="1326"/>
      <c r="J36" s="1326"/>
      <c r="K36" s="1326"/>
      <c r="L36" s="1326"/>
      <c r="M36" s="1326"/>
      <c r="N36" s="1326"/>
      <c r="O36" s="1326"/>
      <c r="P36" s="1326"/>
      <c r="Q36" s="1326"/>
      <c r="R36" s="1326"/>
      <c r="S36" s="1326"/>
      <c r="T36" s="1326"/>
      <c r="U36" s="1326"/>
      <c r="V36" s="1326"/>
      <c r="W36" s="1326"/>
      <c r="X36" s="1326"/>
      <c r="Y36" s="1326"/>
      <c r="Z36" s="1326"/>
      <c r="AA36" s="1326"/>
      <c r="AB36" s="1326"/>
      <c r="AC36" s="1326"/>
      <c r="AD36" s="1326"/>
      <c r="AE36" s="1326"/>
      <c r="AF36" s="1326"/>
      <c r="AG36" s="1326"/>
      <c r="AH36" s="1326"/>
      <c r="AI36" s="1326"/>
      <c r="AJ36" s="1326"/>
      <c r="AK36" s="1326"/>
      <c r="AL36" s="1326"/>
      <c r="AM36" s="1326"/>
      <c r="AN36" s="1326"/>
      <c r="AO36" s="1326"/>
      <c r="AP36" s="1326"/>
      <c r="AQ36" s="1326"/>
      <c r="AR36" s="1326"/>
      <c r="AS36" s="1326"/>
      <c r="AT36" s="1326"/>
      <c r="AU36" s="1326"/>
      <c r="AV36" s="1326"/>
      <c r="AW36" s="45"/>
      <c r="AX36" s="10"/>
      <c r="AY36" s="10"/>
      <c r="AZ36" s="1320"/>
      <c r="BA36" s="1321"/>
      <c r="BB36" s="1321"/>
      <c r="BC36" s="1321"/>
      <c r="BD36" s="1321"/>
      <c r="BE36" s="1321"/>
      <c r="BF36" s="1321"/>
      <c r="BG36" s="1321"/>
      <c r="BH36" s="1321"/>
      <c r="BI36" s="1321"/>
      <c r="BJ36" s="1321"/>
      <c r="BK36" s="1321"/>
      <c r="BL36" s="1321"/>
      <c r="BM36" s="1321"/>
      <c r="BN36" s="1321"/>
      <c r="BO36" s="1321"/>
      <c r="BP36" s="1321"/>
      <c r="BQ36" s="1321"/>
      <c r="BR36" s="1321"/>
      <c r="BS36" s="1321"/>
      <c r="BT36" s="1321"/>
      <c r="BU36" s="1321"/>
      <c r="BV36" s="1321"/>
      <c r="BW36" s="1321"/>
      <c r="BX36" s="1321"/>
      <c r="BY36" s="1321"/>
      <c r="BZ36" s="1321"/>
      <c r="CA36" s="1321"/>
      <c r="CB36" s="1321"/>
      <c r="CC36" s="1321"/>
      <c r="CD36" s="1321"/>
      <c r="CE36" s="1321"/>
      <c r="CF36" s="1321"/>
      <c r="CG36" s="1321"/>
      <c r="CH36" s="1321"/>
      <c r="CI36" s="1321"/>
      <c r="CJ36" s="1321"/>
      <c r="CK36" s="1321"/>
      <c r="CL36" s="1321"/>
      <c r="CM36" s="1321"/>
      <c r="CN36" s="1321"/>
      <c r="CO36" s="1321"/>
      <c r="CP36" s="1321"/>
      <c r="CQ36" s="1321"/>
      <c r="CR36" s="1321"/>
      <c r="CS36" s="1321"/>
      <c r="CT36" s="1321"/>
      <c r="CU36" s="1322"/>
      <c r="CV36" s="25"/>
      <c r="CW36" s="68"/>
    </row>
    <row r="37" spans="1:101" ht="16.5" customHeight="1">
      <c r="A37" s="68"/>
      <c r="B37" s="68"/>
      <c r="C37" s="1326"/>
      <c r="D37" s="1326"/>
      <c r="E37" s="1326"/>
      <c r="F37" s="1326"/>
      <c r="G37" s="1326"/>
      <c r="H37" s="1326"/>
      <c r="I37" s="1326"/>
      <c r="J37" s="1326"/>
      <c r="K37" s="1326"/>
      <c r="L37" s="1326"/>
      <c r="M37" s="1326"/>
      <c r="N37" s="1326"/>
      <c r="O37" s="1326"/>
      <c r="P37" s="1326"/>
      <c r="Q37" s="1326"/>
      <c r="R37" s="1326"/>
      <c r="S37" s="1326"/>
      <c r="T37" s="1326"/>
      <c r="U37" s="1326"/>
      <c r="V37" s="1326"/>
      <c r="W37" s="1326"/>
      <c r="X37" s="1326"/>
      <c r="Y37" s="1326"/>
      <c r="Z37" s="1326"/>
      <c r="AA37" s="1326"/>
      <c r="AB37" s="1326"/>
      <c r="AC37" s="1326"/>
      <c r="AD37" s="1326"/>
      <c r="AE37" s="1326"/>
      <c r="AF37" s="1326"/>
      <c r="AG37" s="1326"/>
      <c r="AH37" s="1326"/>
      <c r="AI37" s="1326"/>
      <c r="AJ37" s="1326"/>
      <c r="AK37" s="1326"/>
      <c r="AL37" s="1326"/>
      <c r="AM37" s="1326"/>
      <c r="AN37" s="1326"/>
      <c r="AO37" s="1326"/>
      <c r="AP37" s="1326"/>
      <c r="AQ37" s="1326"/>
      <c r="AR37" s="1326"/>
      <c r="AS37" s="1326"/>
      <c r="AT37" s="1326"/>
      <c r="AU37" s="1326"/>
      <c r="AV37" s="1326"/>
      <c r="AW37" s="45"/>
      <c r="AX37" s="49"/>
      <c r="AY37" s="49"/>
      <c r="AZ37" s="1320"/>
      <c r="BA37" s="1321"/>
      <c r="BB37" s="1321"/>
      <c r="BC37" s="1321"/>
      <c r="BD37" s="1321"/>
      <c r="BE37" s="1321"/>
      <c r="BF37" s="1321"/>
      <c r="BG37" s="1321"/>
      <c r="BH37" s="1321"/>
      <c r="BI37" s="1321"/>
      <c r="BJ37" s="1321"/>
      <c r="BK37" s="1321"/>
      <c r="BL37" s="1321"/>
      <c r="BM37" s="1321"/>
      <c r="BN37" s="1321"/>
      <c r="BO37" s="1321"/>
      <c r="BP37" s="1321"/>
      <c r="BQ37" s="1321"/>
      <c r="BR37" s="1321"/>
      <c r="BS37" s="1321"/>
      <c r="BT37" s="1321"/>
      <c r="BU37" s="1321"/>
      <c r="BV37" s="1321"/>
      <c r="BW37" s="1321"/>
      <c r="BX37" s="1321"/>
      <c r="BY37" s="1321"/>
      <c r="BZ37" s="1321"/>
      <c r="CA37" s="1321"/>
      <c r="CB37" s="1321"/>
      <c r="CC37" s="1321"/>
      <c r="CD37" s="1321"/>
      <c r="CE37" s="1321"/>
      <c r="CF37" s="1321"/>
      <c r="CG37" s="1321"/>
      <c r="CH37" s="1321"/>
      <c r="CI37" s="1321"/>
      <c r="CJ37" s="1321"/>
      <c r="CK37" s="1321"/>
      <c r="CL37" s="1321"/>
      <c r="CM37" s="1321"/>
      <c r="CN37" s="1321"/>
      <c r="CO37" s="1321"/>
      <c r="CP37" s="1321"/>
      <c r="CQ37" s="1321"/>
      <c r="CR37" s="1321"/>
      <c r="CS37" s="1321"/>
      <c r="CT37" s="1321"/>
      <c r="CU37" s="1322"/>
      <c r="CV37" s="25"/>
      <c r="CW37" s="68"/>
    </row>
    <row r="38" spans="1:101" ht="16.5" customHeight="1">
      <c r="A38" s="68"/>
      <c r="B38" s="68"/>
      <c r="C38" s="1326"/>
      <c r="D38" s="1326"/>
      <c r="E38" s="1326"/>
      <c r="F38" s="1326"/>
      <c r="G38" s="1326"/>
      <c r="H38" s="1326"/>
      <c r="I38" s="1326"/>
      <c r="J38" s="1326"/>
      <c r="K38" s="1326"/>
      <c r="L38" s="1326"/>
      <c r="M38" s="1326"/>
      <c r="N38" s="1326"/>
      <c r="O38" s="1326"/>
      <c r="P38" s="1326"/>
      <c r="Q38" s="1326"/>
      <c r="R38" s="1326"/>
      <c r="S38" s="1326"/>
      <c r="T38" s="1326"/>
      <c r="U38" s="1326"/>
      <c r="V38" s="1326"/>
      <c r="W38" s="1326"/>
      <c r="X38" s="1326"/>
      <c r="Y38" s="1326"/>
      <c r="Z38" s="1326"/>
      <c r="AA38" s="1326"/>
      <c r="AB38" s="1326"/>
      <c r="AC38" s="1326"/>
      <c r="AD38" s="1326"/>
      <c r="AE38" s="1326"/>
      <c r="AF38" s="1326"/>
      <c r="AG38" s="1326"/>
      <c r="AH38" s="1326"/>
      <c r="AI38" s="1326"/>
      <c r="AJ38" s="1326"/>
      <c r="AK38" s="1326"/>
      <c r="AL38" s="1326"/>
      <c r="AM38" s="1326"/>
      <c r="AN38" s="1326"/>
      <c r="AO38" s="1326"/>
      <c r="AP38" s="1326"/>
      <c r="AQ38" s="1326"/>
      <c r="AR38" s="1326"/>
      <c r="AS38" s="1326"/>
      <c r="AT38" s="1326"/>
      <c r="AU38" s="1326"/>
      <c r="AV38" s="1326"/>
      <c r="AW38" s="45"/>
      <c r="AX38" s="49"/>
      <c r="AY38" s="49"/>
      <c r="AZ38" s="1320"/>
      <c r="BA38" s="1321"/>
      <c r="BB38" s="1321"/>
      <c r="BC38" s="1321"/>
      <c r="BD38" s="1321"/>
      <c r="BE38" s="1321"/>
      <c r="BF38" s="1321"/>
      <c r="BG38" s="1321"/>
      <c r="BH38" s="1321"/>
      <c r="BI38" s="1321"/>
      <c r="BJ38" s="1321"/>
      <c r="BK38" s="1321"/>
      <c r="BL38" s="1321"/>
      <c r="BM38" s="1321"/>
      <c r="BN38" s="1321"/>
      <c r="BO38" s="1321"/>
      <c r="BP38" s="1321"/>
      <c r="BQ38" s="1321"/>
      <c r="BR38" s="1321"/>
      <c r="BS38" s="1321"/>
      <c r="BT38" s="1321"/>
      <c r="BU38" s="1321"/>
      <c r="BV38" s="1321"/>
      <c r="BW38" s="1321"/>
      <c r="BX38" s="1321"/>
      <c r="BY38" s="1321"/>
      <c r="BZ38" s="1321"/>
      <c r="CA38" s="1321"/>
      <c r="CB38" s="1321"/>
      <c r="CC38" s="1321"/>
      <c r="CD38" s="1321"/>
      <c r="CE38" s="1321"/>
      <c r="CF38" s="1321"/>
      <c r="CG38" s="1321"/>
      <c r="CH38" s="1321"/>
      <c r="CI38" s="1321"/>
      <c r="CJ38" s="1321"/>
      <c r="CK38" s="1321"/>
      <c r="CL38" s="1321"/>
      <c r="CM38" s="1321"/>
      <c r="CN38" s="1321"/>
      <c r="CO38" s="1321"/>
      <c r="CP38" s="1321"/>
      <c r="CQ38" s="1321"/>
      <c r="CR38" s="1321"/>
      <c r="CS38" s="1321"/>
      <c r="CT38" s="1321"/>
      <c r="CU38" s="1322"/>
      <c r="CV38" s="25"/>
      <c r="CW38" s="68"/>
    </row>
    <row r="39" spans="1:101" ht="16.5" customHeight="1">
      <c r="A39" s="68"/>
      <c r="B39" s="68"/>
      <c r="C39" s="1326"/>
      <c r="D39" s="1326"/>
      <c r="E39" s="1326"/>
      <c r="F39" s="1326"/>
      <c r="G39" s="1326"/>
      <c r="H39" s="1326"/>
      <c r="I39" s="1326"/>
      <c r="J39" s="1326"/>
      <c r="K39" s="1326"/>
      <c r="L39" s="1326"/>
      <c r="M39" s="1326"/>
      <c r="N39" s="1326"/>
      <c r="O39" s="1326"/>
      <c r="P39" s="1326"/>
      <c r="Q39" s="1326"/>
      <c r="R39" s="1326"/>
      <c r="S39" s="1326"/>
      <c r="T39" s="1326"/>
      <c r="U39" s="1326"/>
      <c r="V39" s="1326"/>
      <c r="W39" s="1326"/>
      <c r="X39" s="1326"/>
      <c r="Y39" s="1326"/>
      <c r="Z39" s="1326"/>
      <c r="AA39" s="1326"/>
      <c r="AB39" s="1326"/>
      <c r="AC39" s="1326"/>
      <c r="AD39" s="1326"/>
      <c r="AE39" s="1326"/>
      <c r="AF39" s="1326"/>
      <c r="AG39" s="1326"/>
      <c r="AH39" s="1326"/>
      <c r="AI39" s="1326"/>
      <c r="AJ39" s="1326"/>
      <c r="AK39" s="1326"/>
      <c r="AL39" s="1326"/>
      <c r="AM39" s="1326"/>
      <c r="AN39" s="1326"/>
      <c r="AO39" s="1326"/>
      <c r="AP39" s="1326"/>
      <c r="AQ39" s="1326"/>
      <c r="AR39" s="1326"/>
      <c r="AS39" s="1326"/>
      <c r="AT39" s="1326"/>
      <c r="AU39" s="1326"/>
      <c r="AV39" s="1326"/>
      <c r="AW39" s="45"/>
      <c r="AX39" s="49"/>
      <c r="AY39" s="49"/>
      <c r="AZ39" s="1320"/>
      <c r="BA39" s="1321"/>
      <c r="BB39" s="1321"/>
      <c r="BC39" s="1321"/>
      <c r="BD39" s="1321"/>
      <c r="BE39" s="1321"/>
      <c r="BF39" s="1321"/>
      <c r="BG39" s="1321"/>
      <c r="BH39" s="1321"/>
      <c r="BI39" s="1321"/>
      <c r="BJ39" s="1321"/>
      <c r="BK39" s="1321"/>
      <c r="BL39" s="1321"/>
      <c r="BM39" s="1321"/>
      <c r="BN39" s="1321"/>
      <c r="BO39" s="1321"/>
      <c r="BP39" s="1321"/>
      <c r="BQ39" s="1321"/>
      <c r="BR39" s="1321"/>
      <c r="BS39" s="1321"/>
      <c r="BT39" s="1321"/>
      <c r="BU39" s="1321"/>
      <c r="BV39" s="1321"/>
      <c r="BW39" s="1321"/>
      <c r="BX39" s="1321"/>
      <c r="BY39" s="1321"/>
      <c r="BZ39" s="1321"/>
      <c r="CA39" s="1321"/>
      <c r="CB39" s="1321"/>
      <c r="CC39" s="1321"/>
      <c r="CD39" s="1321"/>
      <c r="CE39" s="1321"/>
      <c r="CF39" s="1321"/>
      <c r="CG39" s="1321"/>
      <c r="CH39" s="1321"/>
      <c r="CI39" s="1321"/>
      <c r="CJ39" s="1321"/>
      <c r="CK39" s="1321"/>
      <c r="CL39" s="1321"/>
      <c r="CM39" s="1321"/>
      <c r="CN39" s="1321"/>
      <c r="CO39" s="1321"/>
      <c r="CP39" s="1321"/>
      <c r="CQ39" s="1321"/>
      <c r="CR39" s="1321"/>
      <c r="CS39" s="1321"/>
      <c r="CT39" s="1321"/>
      <c r="CU39" s="1322"/>
      <c r="CV39" s="25"/>
      <c r="CW39" s="68"/>
    </row>
    <row r="40" spans="1:101" ht="16.5" customHeight="1">
      <c r="A40" s="68"/>
      <c r="B40" s="8"/>
      <c r="C40" s="1326"/>
      <c r="D40" s="1326"/>
      <c r="E40" s="1326"/>
      <c r="F40" s="1326"/>
      <c r="G40" s="1326"/>
      <c r="H40" s="1326"/>
      <c r="I40" s="1326"/>
      <c r="J40" s="1326"/>
      <c r="K40" s="1326"/>
      <c r="L40" s="1326"/>
      <c r="M40" s="1326"/>
      <c r="N40" s="1326"/>
      <c r="O40" s="1326"/>
      <c r="P40" s="1326"/>
      <c r="Q40" s="1326"/>
      <c r="R40" s="1326"/>
      <c r="S40" s="1326"/>
      <c r="T40" s="1326"/>
      <c r="U40" s="1326"/>
      <c r="V40" s="1326"/>
      <c r="W40" s="1326"/>
      <c r="X40" s="1326"/>
      <c r="Y40" s="1326"/>
      <c r="Z40" s="1326"/>
      <c r="AA40" s="1326"/>
      <c r="AB40" s="1326"/>
      <c r="AC40" s="1326"/>
      <c r="AD40" s="1326"/>
      <c r="AE40" s="1326"/>
      <c r="AF40" s="1326"/>
      <c r="AG40" s="1326"/>
      <c r="AH40" s="1326"/>
      <c r="AI40" s="1326"/>
      <c r="AJ40" s="1326"/>
      <c r="AK40" s="1326"/>
      <c r="AL40" s="1326"/>
      <c r="AM40" s="1326"/>
      <c r="AN40" s="1326"/>
      <c r="AO40" s="1326"/>
      <c r="AP40" s="1326"/>
      <c r="AQ40" s="1326"/>
      <c r="AR40" s="1326"/>
      <c r="AS40" s="1326"/>
      <c r="AT40" s="1326"/>
      <c r="AU40" s="1326"/>
      <c r="AV40" s="1326"/>
      <c r="AW40" s="69"/>
      <c r="AX40" s="49"/>
      <c r="AY40" s="49"/>
      <c r="AZ40" s="1320"/>
      <c r="BA40" s="1321"/>
      <c r="BB40" s="1321"/>
      <c r="BC40" s="1321"/>
      <c r="BD40" s="1321"/>
      <c r="BE40" s="1321"/>
      <c r="BF40" s="1321"/>
      <c r="BG40" s="1321"/>
      <c r="BH40" s="1321"/>
      <c r="BI40" s="1321"/>
      <c r="BJ40" s="1321"/>
      <c r="BK40" s="1321"/>
      <c r="BL40" s="1321"/>
      <c r="BM40" s="1321"/>
      <c r="BN40" s="1321"/>
      <c r="BO40" s="1321"/>
      <c r="BP40" s="1321"/>
      <c r="BQ40" s="1321"/>
      <c r="BR40" s="1321"/>
      <c r="BS40" s="1321"/>
      <c r="BT40" s="1321"/>
      <c r="BU40" s="1321"/>
      <c r="BV40" s="1321"/>
      <c r="BW40" s="1321"/>
      <c r="BX40" s="1321"/>
      <c r="BY40" s="1321"/>
      <c r="BZ40" s="1321"/>
      <c r="CA40" s="1321"/>
      <c r="CB40" s="1321"/>
      <c r="CC40" s="1321"/>
      <c r="CD40" s="1321"/>
      <c r="CE40" s="1321"/>
      <c r="CF40" s="1321"/>
      <c r="CG40" s="1321"/>
      <c r="CH40" s="1321"/>
      <c r="CI40" s="1321"/>
      <c r="CJ40" s="1321"/>
      <c r="CK40" s="1321"/>
      <c r="CL40" s="1321"/>
      <c r="CM40" s="1321"/>
      <c r="CN40" s="1321"/>
      <c r="CO40" s="1321"/>
      <c r="CP40" s="1321"/>
      <c r="CQ40" s="1321"/>
      <c r="CR40" s="1321"/>
      <c r="CS40" s="1321"/>
      <c r="CT40" s="1321"/>
      <c r="CU40" s="1322"/>
      <c r="CV40" s="25"/>
      <c r="CW40" s="68"/>
    </row>
    <row r="41" spans="1:101" ht="16.5" customHeight="1">
      <c r="A41" s="68"/>
      <c r="B41" s="71"/>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69"/>
      <c r="AX41" s="49"/>
      <c r="AY41" s="49"/>
      <c r="AZ41" s="1320"/>
      <c r="BA41" s="1321"/>
      <c r="BB41" s="1321"/>
      <c r="BC41" s="1321"/>
      <c r="BD41" s="1321"/>
      <c r="BE41" s="1321"/>
      <c r="BF41" s="1321"/>
      <c r="BG41" s="1321"/>
      <c r="BH41" s="1321"/>
      <c r="BI41" s="1321"/>
      <c r="BJ41" s="1321"/>
      <c r="BK41" s="1321"/>
      <c r="BL41" s="1321"/>
      <c r="BM41" s="1321"/>
      <c r="BN41" s="1321"/>
      <c r="BO41" s="1321"/>
      <c r="BP41" s="1321"/>
      <c r="BQ41" s="1321"/>
      <c r="BR41" s="1321"/>
      <c r="BS41" s="1321"/>
      <c r="BT41" s="1321"/>
      <c r="BU41" s="1321"/>
      <c r="BV41" s="1321"/>
      <c r="BW41" s="1321"/>
      <c r="BX41" s="1321"/>
      <c r="BY41" s="1321"/>
      <c r="BZ41" s="1321"/>
      <c r="CA41" s="1321"/>
      <c r="CB41" s="1321"/>
      <c r="CC41" s="1321"/>
      <c r="CD41" s="1321"/>
      <c r="CE41" s="1321"/>
      <c r="CF41" s="1321"/>
      <c r="CG41" s="1321"/>
      <c r="CH41" s="1321"/>
      <c r="CI41" s="1321"/>
      <c r="CJ41" s="1321"/>
      <c r="CK41" s="1321"/>
      <c r="CL41" s="1321"/>
      <c r="CM41" s="1321"/>
      <c r="CN41" s="1321"/>
      <c r="CO41" s="1321"/>
      <c r="CP41" s="1321"/>
      <c r="CQ41" s="1321"/>
      <c r="CR41" s="1321"/>
      <c r="CS41" s="1321"/>
      <c r="CT41" s="1321"/>
      <c r="CU41" s="1322"/>
      <c r="CV41" s="25"/>
      <c r="CW41" s="68"/>
    </row>
    <row r="42" spans="1:101" ht="16.5" customHeight="1">
      <c r="A42" s="68"/>
      <c r="B42" s="8"/>
      <c r="C42" s="1326"/>
      <c r="D42" s="1326"/>
      <c r="E42" s="1326"/>
      <c r="F42" s="1326"/>
      <c r="G42" s="1326"/>
      <c r="H42" s="1326"/>
      <c r="I42" s="1326"/>
      <c r="J42" s="1326"/>
      <c r="K42" s="1326"/>
      <c r="L42" s="1326"/>
      <c r="M42" s="1326"/>
      <c r="N42" s="1326"/>
      <c r="O42" s="1326"/>
      <c r="P42" s="1326"/>
      <c r="Q42" s="1326"/>
      <c r="R42" s="1326"/>
      <c r="S42" s="1326"/>
      <c r="T42" s="1326"/>
      <c r="U42" s="1326"/>
      <c r="V42" s="1326"/>
      <c r="W42" s="1326"/>
      <c r="X42" s="1326"/>
      <c r="Y42" s="1326"/>
      <c r="Z42" s="1326"/>
      <c r="AA42" s="1326"/>
      <c r="AB42" s="1326"/>
      <c r="AC42" s="1326"/>
      <c r="AD42" s="1326"/>
      <c r="AE42" s="1326"/>
      <c r="AF42" s="1326"/>
      <c r="AG42" s="1326"/>
      <c r="AH42" s="1326"/>
      <c r="AI42" s="1326"/>
      <c r="AJ42" s="1326"/>
      <c r="AK42" s="1326"/>
      <c r="AL42" s="1326"/>
      <c r="AM42" s="1326"/>
      <c r="AN42" s="1326"/>
      <c r="AO42" s="1326"/>
      <c r="AP42" s="1326"/>
      <c r="AQ42" s="1326"/>
      <c r="AR42" s="1326"/>
      <c r="AS42" s="1326"/>
      <c r="AT42" s="1326"/>
      <c r="AU42" s="1326"/>
      <c r="AV42" s="1326"/>
      <c r="AW42" s="9"/>
      <c r="AX42" s="49"/>
      <c r="AY42" s="49"/>
      <c r="AZ42" s="1320"/>
      <c r="BA42" s="1321"/>
      <c r="BB42" s="1321"/>
      <c r="BC42" s="1321"/>
      <c r="BD42" s="1321"/>
      <c r="BE42" s="1321"/>
      <c r="BF42" s="1321"/>
      <c r="BG42" s="1321"/>
      <c r="BH42" s="1321"/>
      <c r="BI42" s="1321"/>
      <c r="BJ42" s="1321"/>
      <c r="BK42" s="1321"/>
      <c r="BL42" s="1321"/>
      <c r="BM42" s="1321"/>
      <c r="BN42" s="1321"/>
      <c r="BO42" s="1321"/>
      <c r="BP42" s="1321"/>
      <c r="BQ42" s="1321"/>
      <c r="BR42" s="1321"/>
      <c r="BS42" s="1321"/>
      <c r="BT42" s="1321"/>
      <c r="BU42" s="1321"/>
      <c r="BV42" s="1321"/>
      <c r="BW42" s="1321"/>
      <c r="BX42" s="1321"/>
      <c r="BY42" s="1321"/>
      <c r="BZ42" s="1321"/>
      <c r="CA42" s="1321"/>
      <c r="CB42" s="1321"/>
      <c r="CC42" s="1321"/>
      <c r="CD42" s="1321"/>
      <c r="CE42" s="1321"/>
      <c r="CF42" s="1321"/>
      <c r="CG42" s="1321"/>
      <c r="CH42" s="1321"/>
      <c r="CI42" s="1321"/>
      <c r="CJ42" s="1321"/>
      <c r="CK42" s="1321"/>
      <c r="CL42" s="1321"/>
      <c r="CM42" s="1321"/>
      <c r="CN42" s="1321"/>
      <c r="CO42" s="1321"/>
      <c r="CP42" s="1321"/>
      <c r="CQ42" s="1321"/>
      <c r="CR42" s="1321"/>
      <c r="CS42" s="1321"/>
      <c r="CT42" s="1321"/>
      <c r="CU42" s="1322"/>
      <c r="CV42" s="25"/>
      <c r="CW42" s="68"/>
    </row>
    <row r="43" spans="1:101" ht="16.5" customHeight="1">
      <c r="A43" s="68"/>
      <c r="B43" s="68"/>
      <c r="C43" s="1326"/>
      <c r="D43" s="1326"/>
      <c r="E43" s="1326"/>
      <c r="F43" s="1326"/>
      <c r="G43" s="1326"/>
      <c r="H43" s="1326"/>
      <c r="I43" s="1326"/>
      <c r="J43" s="1326"/>
      <c r="K43" s="1326"/>
      <c r="L43" s="1326"/>
      <c r="M43" s="1326"/>
      <c r="N43" s="1326"/>
      <c r="O43" s="1326"/>
      <c r="P43" s="1326"/>
      <c r="Q43" s="1326"/>
      <c r="R43" s="1326"/>
      <c r="S43" s="1326"/>
      <c r="T43" s="1326"/>
      <c r="U43" s="1326"/>
      <c r="V43" s="1326"/>
      <c r="W43" s="1326"/>
      <c r="X43" s="1326"/>
      <c r="Y43" s="1326"/>
      <c r="Z43" s="1326"/>
      <c r="AA43" s="1326"/>
      <c r="AB43" s="1326"/>
      <c r="AC43" s="1326"/>
      <c r="AD43" s="1326"/>
      <c r="AE43" s="1326"/>
      <c r="AF43" s="1326"/>
      <c r="AG43" s="1326"/>
      <c r="AH43" s="1326"/>
      <c r="AI43" s="1326"/>
      <c r="AJ43" s="1326"/>
      <c r="AK43" s="1326"/>
      <c r="AL43" s="1326"/>
      <c r="AM43" s="1326"/>
      <c r="AN43" s="1326"/>
      <c r="AO43" s="1326"/>
      <c r="AP43" s="1326"/>
      <c r="AQ43" s="1326"/>
      <c r="AR43" s="1326"/>
      <c r="AS43" s="1326"/>
      <c r="AT43" s="1326"/>
      <c r="AU43" s="1326"/>
      <c r="AV43" s="1326"/>
      <c r="AW43" s="25"/>
      <c r="AX43" s="49"/>
      <c r="AY43" s="49"/>
      <c r="AZ43" s="1320"/>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2"/>
      <c r="CV43" s="25"/>
      <c r="CW43" s="68"/>
    </row>
    <row r="44" spans="1:101" ht="16.5" customHeight="1">
      <c r="A44" s="68"/>
      <c r="B44" s="8"/>
      <c r="C44" s="1326"/>
      <c r="D44" s="1326"/>
      <c r="E44" s="1326"/>
      <c r="F44" s="1326"/>
      <c r="G44" s="1326"/>
      <c r="H44" s="1326"/>
      <c r="I44" s="1326"/>
      <c r="J44" s="1326"/>
      <c r="K44" s="1326"/>
      <c r="L44" s="1326"/>
      <c r="M44" s="1326"/>
      <c r="N44" s="1326"/>
      <c r="O44" s="1326"/>
      <c r="P44" s="1326"/>
      <c r="Q44" s="1326"/>
      <c r="R44" s="1326"/>
      <c r="S44" s="1326"/>
      <c r="T44" s="1326"/>
      <c r="U44" s="1326"/>
      <c r="V44" s="1326"/>
      <c r="W44" s="1326"/>
      <c r="X44" s="1326"/>
      <c r="Y44" s="1326"/>
      <c r="Z44" s="1326"/>
      <c r="AA44" s="1326"/>
      <c r="AB44" s="1326"/>
      <c r="AC44" s="1326"/>
      <c r="AD44" s="1326"/>
      <c r="AE44" s="1326"/>
      <c r="AF44" s="1326"/>
      <c r="AG44" s="1326"/>
      <c r="AH44" s="1326"/>
      <c r="AI44" s="1326"/>
      <c r="AJ44" s="1326"/>
      <c r="AK44" s="1326"/>
      <c r="AL44" s="1326"/>
      <c r="AM44" s="1326"/>
      <c r="AN44" s="1326"/>
      <c r="AO44" s="1326"/>
      <c r="AP44" s="1326"/>
      <c r="AQ44" s="1326"/>
      <c r="AR44" s="1326"/>
      <c r="AS44" s="1326"/>
      <c r="AT44" s="1326"/>
      <c r="AU44" s="1326"/>
      <c r="AV44" s="1326"/>
      <c r="AW44" s="72"/>
      <c r="AX44" s="49"/>
      <c r="AY44" s="49"/>
      <c r="AZ44" s="1320"/>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2"/>
      <c r="CV44" s="25"/>
      <c r="CW44" s="68"/>
    </row>
    <row r="45" spans="1:101" ht="16.5" customHeight="1">
      <c r="A45" s="68"/>
      <c r="B45" s="73"/>
      <c r="C45" s="1326"/>
      <c r="D45" s="1326"/>
      <c r="E45" s="1326"/>
      <c r="F45" s="1326"/>
      <c r="G45" s="1326"/>
      <c r="H45" s="1326"/>
      <c r="I45" s="1326"/>
      <c r="J45" s="1326"/>
      <c r="K45" s="1326"/>
      <c r="L45" s="1326"/>
      <c r="M45" s="1326"/>
      <c r="N45" s="1326"/>
      <c r="O45" s="1326"/>
      <c r="P45" s="1326"/>
      <c r="Q45" s="1326"/>
      <c r="R45" s="1326"/>
      <c r="S45" s="1326"/>
      <c r="T45" s="1326"/>
      <c r="U45" s="1326"/>
      <c r="V45" s="1326"/>
      <c r="W45" s="1326"/>
      <c r="X45" s="1326"/>
      <c r="Y45" s="1326"/>
      <c r="Z45" s="1326"/>
      <c r="AA45" s="1326"/>
      <c r="AB45" s="1326"/>
      <c r="AC45" s="1326"/>
      <c r="AD45" s="1326"/>
      <c r="AE45" s="1326"/>
      <c r="AF45" s="1326"/>
      <c r="AG45" s="1326"/>
      <c r="AH45" s="1326"/>
      <c r="AI45" s="1326"/>
      <c r="AJ45" s="1326"/>
      <c r="AK45" s="1326"/>
      <c r="AL45" s="1326"/>
      <c r="AM45" s="1326"/>
      <c r="AN45" s="1326"/>
      <c r="AO45" s="1326"/>
      <c r="AP45" s="1326"/>
      <c r="AQ45" s="1326"/>
      <c r="AR45" s="1326"/>
      <c r="AS45" s="1326"/>
      <c r="AT45" s="1326"/>
      <c r="AU45" s="1326"/>
      <c r="AV45" s="1326"/>
      <c r="AW45" s="25"/>
      <c r="AX45" s="49"/>
      <c r="AY45" s="49"/>
      <c r="AZ45" s="1320"/>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2"/>
      <c r="CV45" s="25"/>
      <c r="CW45" s="68"/>
    </row>
    <row r="46" spans="1:101" ht="16.5" customHeight="1">
      <c r="A46" s="68"/>
      <c r="B46" s="74"/>
      <c r="C46" s="1326"/>
      <c r="D46" s="1326"/>
      <c r="E46" s="1326"/>
      <c r="F46" s="1326"/>
      <c r="G46" s="1326"/>
      <c r="H46" s="1326"/>
      <c r="I46" s="1326"/>
      <c r="J46" s="1326"/>
      <c r="K46" s="1326"/>
      <c r="L46" s="1326"/>
      <c r="M46" s="1326"/>
      <c r="N46" s="1326"/>
      <c r="O46" s="1326"/>
      <c r="P46" s="1326"/>
      <c r="Q46" s="1326"/>
      <c r="R46" s="1326"/>
      <c r="S46" s="1326"/>
      <c r="T46" s="1326"/>
      <c r="U46" s="1326"/>
      <c r="V46" s="1326"/>
      <c r="W46" s="1326"/>
      <c r="X46" s="1326"/>
      <c r="Y46" s="1326"/>
      <c r="Z46" s="1326"/>
      <c r="AA46" s="1326"/>
      <c r="AB46" s="1326"/>
      <c r="AC46" s="1326"/>
      <c r="AD46" s="1326"/>
      <c r="AE46" s="1326"/>
      <c r="AF46" s="1326"/>
      <c r="AG46" s="1326"/>
      <c r="AH46" s="1326"/>
      <c r="AI46" s="1326"/>
      <c r="AJ46" s="1326"/>
      <c r="AK46" s="1326"/>
      <c r="AL46" s="1326"/>
      <c r="AM46" s="1326"/>
      <c r="AN46" s="1326"/>
      <c r="AO46" s="1326"/>
      <c r="AP46" s="1326"/>
      <c r="AQ46" s="1326"/>
      <c r="AR46" s="1326"/>
      <c r="AS46" s="1326"/>
      <c r="AT46" s="1326"/>
      <c r="AU46" s="1326"/>
      <c r="AV46" s="1326"/>
      <c r="AW46" s="25"/>
      <c r="AX46" s="49"/>
      <c r="AY46" s="49"/>
      <c r="AZ46" s="1320"/>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2"/>
      <c r="CV46" s="25"/>
      <c r="CW46" s="68"/>
    </row>
    <row r="47" spans="1:101" ht="16.5" customHeight="1">
      <c r="A47" s="68"/>
      <c r="B47" s="46"/>
      <c r="C47" s="1326"/>
      <c r="D47" s="1326"/>
      <c r="E47" s="1326"/>
      <c r="F47" s="1326"/>
      <c r="G47" s="1326"/>
      <c r="H47" s="1326"/>
      <c r="I47" s="1326"/>
      <c r="J47" s="1326"/>
      <c r="K47" s="1326"/>
      <c r="L47" s="1326"/>
      <c r="M47" s="1326"/>
      <c r="N47" s="1326"/>
      <c r="O47" s="1326"/>
      <c r="P47" s="1326"/>
      <c r="Q47" s="1326"/>
      <c r="R47" s="1326"/>
      <c r="S47" s="1326"/>
      <c r="T47" s="1326"/>
      <c r="U47" s="1326"/>
      <c r="V47" s="1326"/>
      <c r="W47" s="1326"/>
      <c r="X47" s="1326"/>
      <c r="Y47" s="1326"/>
      <c r="Z47" s="1326"/>
      <c r="AA47" s="1326"/>
      <c r="AB47" s="1326"/>
      <c r="AC47" s="1326"/>
      <c r="AD47" s="1326"/>
      <c r="AE47" s="1326"/>
      <c r="AF47" s="1326"/>
      <c r="AG47" s="1326"/>
      <c r="AH47" s="1326"/>
      <c r="AI47" s="1326"/>
      <c r="AJ47" s="1326"/>
      <c r="AK47" s="1326"/>
      <c r="AL47" s="1326"/>
      <c r="AM47" s="1326"/>
      <c r="AN47" s="1326"/>
      <c r="AO47" s="1326"/>
      <c r="AP47" s="1326"/>
      <c r="AQ47" s="1326"/>
      <c r="AR47" s="1326"/>
      <c r="AS47" s="1326"/>
      <c r="AT47" s="1326"/>
      <c r="AU47" s="1326"/>
      <c r="AV47" s="1326"/>
      <c r="AW47" s="25"/>
      <c r="AX47" s="49"/>
      <c r="AY47" s="49"/>
      <c r="AZ47" s="1320"/>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2"/>
      <c r="CV47" s="25"/>
      <c r="CW47" s="68"/>
    </row>
    <row r="48" spans="1:101" ht="16.5" customHeight="1">
      <c r="A48" s="68"/>
      <c r="B48" s="47"/>
      <c r="C48" s="1326"/>
      <c r="D48" s="1326"/>
      <c r="E48" s="1326"/>
      <c r="F48" s="1326"/>
      <c r="G48" s="1326"/>
      <c r="H48" s="1326"/>
      <c r="I48" s="1326"/>
      <c r="J48" s="1326"/>
      <c r="K48" s="1326"/>
      <c r="L48" s="1326"/>
      <c r="M48" s="1326"/>
      <c r="N48" s="1326"/>
      <c r="O48" s="1326"/>
      <c r="P48" s="1326"/>
      <c r="Q48" s="1326"/>
      <c r="R48" s="1326"/>
      <c r="S48" s="1326"/>
      <c r="T48" s="1326"/>
      <c r="U48" s="1326"/>
      <c r="V48" s="1326"/>
      <c r="W48" s="1326"/>
      <c r="X48" s="1326"/>
      <c r="Y48" s="1326"/>
      <c r="Z48" s="1326"/>
      <c r="AA48" s="1326"/>
      <c r="AB48" s="1326"/>
      <c r="AC48" s="1326"/>
      <c r="AD48" s="1326"/>
      <c r="AE48" s="1326"/>
      <c r="AF48" s="1326"/>
      <c r="AG48" s="1326"/>
      <c r="AH48" s="1326"/>
      <c r="AI48" s="1326"/>
      <c r="AJ48" s="1326"/>
      <c r="AK48" s="1326"/>
      <c r="AL48" s="1326"/>
      <c r="AM48" s="1326"/>
      <c r="AN48" s="1326"/>
      <c r="AO48" s="1326"/>
      <c r="AP48" s="1326"/>
      <c r="AQ48" s="1326"/>
      <c r="AR48" s="1326"/>
      <c r="AS48" s="1326"/>
      <c r="AT48" s="1326"/>
      <c r="AU48" s="1326"/>
      <c r="AV48" s="1326"/>
      <c r="AW48" s="25"/>
      <c r="AX48" s="49"/>
      <c r="AY48" s="49"/>
      <c r="AZ48" s="1320"/>
      <c r="BA48" s="1321"/>
      <c r="BB48" s="1321"/>
      <c r="BC48" s="1321"/>
      <c r="BD48" s="1321"/>
      <c r="BE48" s="1321"/>
      <c r="BF48" s="1321"/>
      <c r="BG48" s="1321"/>
      <c r="BH48" s="1321"/>
      <c r="BI48" s="1321"/>
      <c r="BJ48" s="1321"/>
      <c r="BK48" s="1321"/>
      <c r="BL48" s="1321"/>
      <c r="BM48" s="1321"/>
      <c r="BN48" s="1321"/>
      <c r="BO48" s="1321"/>
      <c r="BP48" s="1321"/>
      <c r="BQ48" s="1321"/>
      <c r="BR48" s="1321"/>
      <c r="BS48" s="1321"/>
      <c r="BT48" s="1321"/>
      <c r="BU48" s="1321"/>
      <c r="BV48" s="1321"/>
      <c r="BW48" s="1321"/>
      <c r="BX48" s="1321"/>
      <c r="BY48" s="1321"/>
      <c r="BZ48" s="1321"/>
      <c r="CA48" s="1321"/>
      <c r="CB48" s="1321"/>
      <c r="CC48" s="1321"/>
      <c r="CD48" s="1321"/>
      <c r="CE48" s="1321"/>
      <c r="CF48" s="1321"/>
      <c r="CG48" s="1321"/>
      <c r="CH48" s="1321"/>
      <c r="CI48" s="1321"/>
      <c r="CJ48" s="1321"/>
      <c r="CK48" s="1321"/>
      <c r="CL48" s="1321"/>
      <c r="CM48" s="1321"/>
      <c r="CN48" s="1321"/>
      <c r="CO48" s="1321"/>
      <c r="CP48" s="1321"/>
      <c r="CQ48" s="1321"/>
      <c r="CR48" s="1321"/>
      <c r="CS48" s="1321"/>
      <c r="CT48" s="1321"/>
      <c r="CU48" s="1322"/>
      <c r="CV48" s="25"/>
      <c r="CW48" s="68"/>
    </row>
    <row r="49" spans="1:101" ht="16.5" customHeight="1">
      <c r="A49" s="68"/>
      <c r="B49" s="46"/>
      <c r="C49" s="1326"/>
      <c r="D49" s="1326"/>
      <c r="E49" s="1326"/>
      <c r="F49" s="1326"/>
      <c r="G49" s="1326"/>
      <c r="H49" s="1326"/>
      <c r="I49" s="1326"/>
      <c r="J49" s="1326"/>
      <c r="K49" s="1326"/>
      <c r="L49" s="1326"/>
      <c r="M49" s="1326"/>
      <c r="N49" s="1326"/>
      <c r="O49" s="1326"/>
      <c r="P49" s="1326"/>
      <c r="Q49" s="1326"/>
      <c r="R49" s="1326"/>
      <c r="S49" s="1326"/>
      <c r="T49" s="1326"/>
      <c r="U49" s="1326"/>
      <c r="V49" s="1326"/>
      <c r="W49" s="1326"/>
      <c r="X49" s="1326"/>
      <c r="Y49" s="1326"/>
      <c r="Z49" s="1326"/>
      <c r="AA49" s="1326"/>
      <c r="AB49" s="1326"/>
      <c r="AC49" s="1326"/>
      <c r="AD49" s="1326"/>
      <c r="AE49" s="1326"/>
      <c r="AF49" s="1326"/>
      <c r="AG49" s="1326"/>
      <c r="AH49" s="1326"/>
      <c r="AI49" s="1326"/>
      <c r="AJ49" s="1326"/>
      <c r="AK49" s="1326"/>
      <c r="AL49" s="1326"/>
      <c r="AM49" s="1326"/>
      <c r="AN49" s="1326"/>
      <c r="AO49" s="1326"/>
      <c r="AP49" s="1326"/>
      <c r="AQ49" s="1326"/>
      <c r="AR49" s="1326"/>
      <c r="AS49" s="1326"/>
      <c r="AT49" s="1326"/>
      <c r="AU49" s="1326"/>
      <c r="AV49" s="1326"/>
      <c r="AW49" s="25"/>
      <c r="AX49" s="49"/>
      <c r="AY49" s="49"/>
      <c r="AZ49" s="1320"/>
      <c r="BA49" s="1321"/>
      <c r="BB49" s="1321"/>
      <c r="BC49" s="1321"/>
      <c r="BD49" s="1321"/>
      <c r="BE49" s="1321"/>
      <c r="BF49" s="1321"/>
      <c r="BG49" s="1321"/>
      <c r="BH49" s="1321"/>
      <c r="BI49" s="1321"/>
      <c r="BJ49" s="1321"/>
      <c r="BK49" s="1321"/>
      <c r="BL49" s="1321"/>
      <c r="BM49" s="1321"/>
      <c r="BN49" s="1321"/>
      <c r="BO49" s="1321"/>
      <c r="BP49" s="1321"/>
      <c r="BQ49" s="1321"/>
      <c r="BR49" s="1321"/>
      <c r="BS49" s="1321"/>
      <c r="BT49" s="1321"/>
      <c r="BU49" s="1321"/>
      <c r="BV49" s="1321"/>
      <c r="BW49" s="1321"/>
      <c r="BX49" s="1321"/>
      <c r="BY49" s="1321"/>
      <c r="BZ49" s="1321"/>
      <c r="CA49" s="1321"/>
      <c r="CB49" s="1321"/>
      <c r="CC49" s="1321"/>
      <c r="CD49" s="1321"/>
      <c r="CE49" s="1321"/>
      <c r="CF49" s="1321"/>
      <c r="CG49" s="1321"/>
      <c r="CH49" s="1321"/>
      <c r="CI49" s="1321"/>
      <c r="CJ49" s="1321"/>
      <c r="CK49" s="1321"/>
      <c r="CL49" s="1321"/>
      <c r="CM49" s="1321"/>
      <c r="CN49" s="1321"/>
      <c r="CO49" s="1321"/>
      <c r="CP49" s="1321"/>
      <c r="CQ49" s="1321"/>
      <c r="CR49" s="1321"/>
      <c r="CS49" s="1321"/>
      <c r="CT49" s="1321"/>
      <c r="CU49" s="1322"/>
      <c r="CV49" s="25"/>
      <c r="CW49" s="68"/>
    </row>
    <row r="50" spans="1:101" ht="16.5" customHeight="1">
      <c r="A50" s="68"/>
      <c r="B50" s="47"/>
      <c r="C50" s="1326"/>
      <c r="D50" s="1326"/>
      <c r="E50" s="1326"/>
      <c r="F50" s="1326"/>
      <c r="G50" s="1326"/>
      <c r="H50" s="1326"/>
      <c r="I50" s="1326"/>
      <c r="J50" s="1326"/>
      <c r="K50" s="1326"/>
      <c r="L50" s="1326"/>
      <c r="M50" s="1326"/>
      <c r="N50" s="1326"/>
      <c r="O50" s="1326"/>
      <c r="P50" s="1326"/>
      <c r="Q50" s="1326"/>
      <c r="R50" s="1326"/>
      <c r="S50" s="1326"/>
      <c r="T50" s="1326"/>
      <c r="U50" s="1326"/>
      <c r="V50" s="1326"/>
      <c r="W50" s="1326"/>
      <c r="X50" s="1326"/>
      <c r="Y50" s="1326"/>
      <c r="Z50" s="1326"/>
      <c r="AA50" s="1326"/>
      <c r="AB50" s="1326"/>
      <c r="AC50" s="1326"/>
      <c r="AD50" s="1326"/>
      <c r="AE50" s="1326"/>
      <c r="AF50" s="1326"/>
      <c r="AG50" s="1326"/>
      <c r="AH50" s="1326"/>
      <c r="AI50" s="1326"/>
      <c r="AJ50" s="1326"/>
      <c r="AK50" s="1326"/>
      <c r="AL50" s="1326"/>
      <c r="AM50" s="1326"/>
      <c r="AN50" s="1326"/>
      <c r="AO50" s="1326"/>
      <c r="AP50" s="1326"/>
      <c r="AQ50" s="1326"/>
      <c r="AR50" s="1326"/>
      <c r="AS50" s="1326"/>
      <c r="AT50" s="1326"/>
      <c r="AU50" s="1326"/>
      <c r="AV50" s="1326"/>
      <c r="AW50" s="25"/>
      <c r="AX50" s="49"/>
      <c r="AY50" s="49"/>
      <c r="AZ50" s="1320"/>
      <c r="BA50" s="1321"/>
      <c r="BB50" s="1321"/>
      <c r="BC50" s="1321"/>
      <c r="BD50" s="1321"/>
      <c r="BE50" s="1321"/>
      <c r="BF50" s="1321"/>
      <c r="BG50" s="1321"/>
      <c r="BH50" s="1321"/>
      <c r="BI50" s="1321"/>
      <c r="BJ50" s="1321"/>
      <c r="BK50" s="1321"/>
      <c r="BL50" s="1321"/>
      <c r="BM50" s="1321"/>
      <c r="BN50" s="1321"/>
      <c r="BO50" s="1321"/>
      <c r="BP50" s="1321"/>
      <c r="BQ50" s="1321"/>
      <c r="BR50" s="1321"/>
      <c r="BS50" s="1321"/>
      <c r="BT50" s="1321"/>
      <c r="BU50" s="1321"/>
      <c r="BV50" s="1321"/>
      <c r="BW50" s="1321"/>
      <c r="BX50" s="1321"/>
      <c r="BY50" s="1321"/>
      <c r="BZ50" s="1321"/>
      <c r="CA50" s="1321"/>
      <c r="CB50" s="1321"/>
      <c r="CC50" s="1321"/>
      <c r="CD50" s="1321"/>
      <c r="CE50" s="1321"/>
      <c r="CF50" s="1321"/>
      <c r="CG50" s="1321"/>
      <c r="CH50" s="1321"/>
      <c r="CI50" s="1321"/>
      <c r="CJ50" s="1321"/>
      <c r="CK50" s="1321"/>
      <c r="CL50" s="1321"/>
      <c r="CM50" s="1321"/>
      <c r="CN50" s="1321"/>
      <c r="CO50" s="1321"/>
      <c r="CP50" s="1321"/>
      <c r="CQ50" s="1321"/>
      <c r="CR50" s="1321"/>
      <c r="CS50" s="1321"/>
      <c r="CT50" s="1321"/>
      <c r="CU50" s="1322"/>
      <c r="CV50" s="25"/>
      <c r="CW50" s="68"/>
    </row>
    <row r="51" spans="1:101" ht="16.5" customHeight="1">
      <c r="A51" s="68"/>
      <c r="B51" s="46"/>
      <c r="C51" s="1326"/>
      <c r="D51" s="1326"/>
      <c r="E51" s="1326"/>
      <c r="F51" s="1326"/>
      <c r="G51" s="1326"/>
      <c r="H51" s="1326"/>
      <c r="I51" s="1326"/>
      <c r="J51" s="1326"/>
      <c r="K51" s="1326"/>
      <c r="L51" s="1326"/>
      <c r="M51" s="1326"/>
      <c r="N51" s="1326"/>
      <c r="O51" s="1326"/>
      <c r="P51" s="1326"/>
      <c r="Q51" s="1326"/>
      <c r="R51" s="1326"/>
      <c r="S51" s="1326"/>
      <c r="T51" s="1326"/>
      <c r="U51" s="1326"/>
      <c r="V51" s="1326"/>
      <c r="W51" s="1326"/>
      <c r="X51" s="1326"/>
      <c r="Y51" s="1326"/>
      <c r="Z51" s="1326"/>
      <c r="AA51" s="1326"/>
      <c r="AB51" s="1326"/>
      <c r="AC51" s="1326"/>
      <c r="AD51" s="1326"/>
      <c r="AE51" s="1326"/>
      <c r="AF51" s="1326"/>
      <c r="AG51" s="1326"/>
      <c r="AH51" s="1326"/>
      <c r="AI51" s="1326"/>
      <c r="AJ51" s="1326"/>
      <c r="AK51" s="1326"/>
      <c r="AL51" s="1326"/>
      <c r="AM51" s="1326"/>
      <c r="AN51" s="1326"/>
      <c r="AO51" s="1326"/>
      <c r="AP51" s="1326"/>
      <c r="AQ51" s="1326"/>
      <c r="AR51" s="1326"/>
      <c r="AS51" s="1326"/>
      <c r="AT51" s="1326"/>
      <c r="AU51" s="1326"/>
      <c r="AV51" s="1326"/>
      <c r="AW51" s="48"/>
      <c r="AX51" s="49"/>
      <c r="AY51" s="49"/>
      <c r="AZ51" s="1320"/>
      <c r="BA51" s="1321"/>
      <c r="BB51" s="1321"/>
      <c r="BC51" s="1321"/>
      <c r="BD51" s="1321"/>
      <c r="BE51" s="1321"/>
      <c r="BF51" s="1321"/>
      <c r="BG51" s="1321"/>
      <c r="BH51" s="1321"/>
      <c r="BI51" s="1321"/>
      <c r="BJ51" s="1321"/>
      <c r="BK51" s="1321"/>
      <c r="BL51" s="1321"/>
      <c r="BM51" s="1321"/>
      <c r="BN51" s="1321"/>
      <c r="BO51" s="1321"/>
      <c r="BP51" s="1321"/>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2"/>
      <c r="CV51" s="25"/>
      <c r="CW51" s="68"/>
    </row>
    <row r="52" spans="1:101" ht="16.5" customHeight="1">
      <c r="A52" s="68"/>
      <c r="B52" s="47"/>
      <c r="C52" s="1326"/>
      <c r="D52" s="1326"/>
      <c r="E52" s="1326"/>
      <c r="F52" s="1326"/>
      <c r="G52" s="1326"/>
      <c r="H52" s="1326"/>
      <c r="I52" s="1326"/>
      <c r="J52" s="1326"/>
      <c r="K52" s="1326"/>
      <c r="L52" s="1326"/>
      <c r="M52" s="1326"/>
      <c r="N52" s="1326"/>
      <c r="O52" s="1326"/>
      <c r="P52" s="1326"/>
      <c r="Q52" s="1326"/>
      <c r="R52" s="1326"/>
      <c r="S52" s="1326"/>
      <c r="T52" s="1326"/>
      <c r="U52" s="1326"/>
      <c r="V52" s="1326"/>
      <c r="W52" s="1326"/>
      <c r="X52" s="1326"/>
      <c r="Y52" s="1326"/>
      <c r="Z52" s="1326"/>
      <c r="AA52" s="1326"/>
      <c r="AB52" s="1326"/>
      <c r="AC52" s="1326"/>
      <c r="AD52" s="1326"/>
      <c r="AE52" s="1326"/>
      <c r="AF52" s="1326"/>
      <c r="AG52" s="1326"/>
      <c r="AH52" s="1326"/>
      <c r="AI52" s="1326"/>
      <c r="AJ52" s="1326"/>
      <c r="AK52" s="1326"/>
      <c r="AL52" s="1326"/>
      <c r="AM52" s="1326"/>
      <c r="AN52" s="1326"/>
      <c r="AO52" s="1326"/>
      <c r="AP52" s="1326"/>
      <c r="AQ52" s="1326"/>
      <c r="AR52" s="1326"/>
      <c r="AS52" s="1326"/>
      <c r="AT52" s="1326"/>
      <c r="AU52" s="1326"/>
      <c r="AV52" s="1326"/>
      <c r="AW52" s="48"/>
      <c r="AX52" s="49"/>
      <c r="AY52" s="49"/>
      <c r="AZ52" s="1320"/>
      <c r="BA52" s="1321"/>
      <c r="BB52" s="1321"/>
      <c r="BC52" s="1321"/>
      <c r="BD52" s="1321"/>
      <c r="BE52" s="1321"/>
      <c r="BF52" s="1321"/>
      <c r="BG52" s="1321"/>
      <c r="BH52" s="1321"/>
      <c r="BI52" s="1321"/>
      <c r="BJ52" s="1321"/>
      <c r="BK52" s="1321"/>
      <c r="BL52" s="1321"/>
      <c r="BM52" s="1321"/>
      <c r="BN52" s="1321"/>
      <c r="BO52" s="1321"/>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2"/>
      <c r="CV52" s="25"/>
      <c r="CW52" s="68"/>
    </row>
    <row r="53" spans="1:101" ht="16.5" customHeight="1">
      <c r="A53" s="68"/>
      <c r="B53" s="46"/>
      <c r="C53" s="1326"/>
      <c r="D53" s="1326"/>
      <c r="E53" s="1326"/>
      <c r="F53" s="1326"/>
      <c r="G53" s="1326"/>
      <c r="H53" s="1326"/>
      <c r="I53" s="1326"/>
      <c r="J53" s="1326"/>
      <c r="K53" s="1326"/>
      <c r="L53" s="1326"/>
      <c r="M53" s="1326"/>
      <c r="N53" s="1326"/>
      <c r="O53" s="1326"/>
      <c r="P53" s="1326"/>
      <c r="Q53" s="1326"/>
      <c r="R53" s="1326"/>
      <c r="S53" s="1326"/>
      <c r="T53" s="1326"/>
      <c r="U53" s="1326"/>
      <c r="V53" s="1326"/>
      <c r="W53" s="1326"/>
      <c r="X53" s="1326"/>
      <c r="Y53" s="1326"/>
      <c r="Z53" s="1326"/>
      <c r="AA53" s="1326"/>
      <c r="AB53" s="1326"/>
      <c r="AC53" s="1326"/>
      <c r="AD53" s="1326"/>
      <c r="AE53" s="1326"/>
      <c r="AF53" s="1326"/>
      <c r="AG53" s="1326"/>
      <c r="AH53" s="1326"/>
      <c r="AI53" s="1326"/>
      <c r="AJ53" s="1326"/>
      <c r="AK53" s="1326"/>
      <c r="AL53" s="1326"/>
      <c r="AM53" s="1326"/>
      <c r="AN53" s="1326"/>
      <c r="AO53" s="1326"/>
      <c r="AP53" s="1326"/>
      <c r="AQ53" s="1326"/>
      <c r="AR53" s="1326"/>
      <c r="AS53" s="1326"/>
      <c r="AT53" s="1326"/>
      <c r="AU53" s="1326"/>
      <c r="AV53" s="1326"/>
      <c r="AW53" s="48"/>
      <c r="AX53" s="49"/>
      <c r="AY53" s="49"/>
      <c r="AZ53" s="1320"/>
      <c r="BA53" s="1321"/>
      <c r="BB53" s="1321"/>
      <c r="BC53" s="1321"/>
      <c r="BD53" s="1321"/>
      <c r="BE53" s="1321"/>
      <c r="BF53" s="1321"/>
      <c r="BG53" s="1321"/>
      <c r="BH53" s="1321"/>
      <c r="BI53" s="1321"/>
      <c r="BJ53" s="1321"/>
      <c r="BK53" s="1321"/>
      <c r="BL53" s="1321"/>
      <c r="BM53" s="1321"/>
      <c r="BN53" s="1321"/>
      <c r="BO53" s="1321"/>
      <c r="BP53" s="1321"/>
      <c r="BQ53" s="1321"/>
      <c r="BR53" s="1321"/>
      <c r="BS53" s="1321"/>
      <c r="BT53" s="1321"/>
      <c r="BU53" s="1321"/>
      <c r="BV53" s="1321"/>
      <c r="BW53" s="1321"/>
      <c r="BX53" s="1321"/>
      <c r="BY53" s="1321"/>
      <c r="BZ53" s="1321"/>
      <c r="CA53" s="1321"/>
      <c r="CB53" s="1321"/>
      <c r="CC53" s="1321"/>
      <c r="CD53" s="1321"/>
      <c r="CE53" s="1321"/>
      <c r="CF53" s="1321"/>
      <c r="CG53" s="1321"/>
      <c r="CH53" s="1321"/>
      <c r="CI53" s="1321"/>
      <c r="CJ53" s="1321"/>
      <c r="CK53" s="1321"/>
      <c r="CL53" s="1321"/>
      <c r="CM53" s="1321"/>
      <c r="CN53" s="1321"/>
      <c r="CO53" s="1321"/>
      <c r="CP53" s="1321"/>
      <c r="CQ53" s="1321"/>
      <c r="CR53" s="1321"/>
      <c r="CS53" s="1321"/>
      <c r="CT53" s="1321"/>
      <c r="CU53" s="1322"/>
      <c r="CV53" s="25"/>
      <c r="CW53" s="68"/>
    </row>
    <row r="54" spans="1:101" ht="16.5" customHeight="1">
      <c r="A54" s="68"/>
      <c r="B54" s="47"/>
      <c r="C54" s="1326"/>
      <c r="D54" s="1326"/>
      <c r="E54" s="1326"/>
      <c r="F54" s="1326"/>
      <c r="G54" s="1326"/>
      <c r="H54" s="1326"/>
      <c r="I54" s="1326"/>
      <c r="J54" s="1326"/>
      <c r="K54" s="1326"/>
      <c r="L54" s="1326"/>
      <c r="M54" s="1326"/>
      <c r="N54" s="1326"/>
      <c r="O54" s="1326"/>
      <c r="P54" s="1326"/>
      <c r="Q54" s="1326"/>
      <c r="R54" s="1326"/>
      <c r="S54" s="1326"/>
      <c r="T54" s="1326"/>
      <c r="U54" s="1326"/>
      <c r="V54" s="1326"/>
      <c r="W54" s="1326"/>
      <c r="X54" s="1326"/>
      <c r="Y54" s="1326"/>
      <c r="Z54" s="1326"/>
      <c r="AA54" s="1326"/>
      <c r="AB54" s="1326"/>
      <c r="AC54" s="1326"/>
      <c r="AD54" s="1326"/>
      <c r="AE54" s="1326"/>
      <c r="AF54" s="1326"/>
      <c r="AG54" s="1326"/>
      <c r="AH54" s="1326"/>
      <c r="AI54" s="1326"/>
      <c r="AJ54" s="1326"/>
      <c r="AK54" s="1326"/>
      <c r="AL54" s="1326"/>
      <c r="AM54" s="1326"/>
      <c r="AN54" s="1326"/>
      <c r="AO54" s="1326"/>
      <c r="AP54" s="1326"/>
      <c r="AQ54" s="1326"/>
      <c r="AR54" s="1326"/>
      <c r="AS54" s="1326"/>
      <c r="AT54" s="1326"/>
      <c r="AU54" s="1326"/>
      <c r="AV54" s="1326"/>
      <c r="AW54" s="48"/>
      <c r="AX54" s="49"/>
      <c r="AY54" s="49"/>
      <c r="AZ54" s="1320"/>
      <c r="BA54" s="1321"/>
      <c r="BB54" s="1321"/>
      <c r="BC54" s="1321"/>
      <c r="BD54" s="1321"/>
      <c r="BE54" s="1321"/>
      <c r="BF54" s="1321"/>
      <c r="BG54" s="1321"/>
      <c r="BH54" s="1321"/>
      <c r="BI54" s="1321"/>
      <c r="BJ54" s="1321"/>
      <c r="BK54" s="1321"/>
      <c r="BL54" s="1321"/>
      <c r="BM54" s="1321"/>
      <c r="BN54" s="1321"/>
      <c r="BO54" s="1321"/>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2"/>
      <c r="CV54" s="25"/>
      <c r="CW54" s="68"/>
    </row>
    <row r="55" spans="1:101" ht="16.5" customHeight="1">
      <c r="A55" s="68"/>
      <c r="B55" s="46"/>
      <c r="C55" s="1326"/>
      <c r="D55" s="1326"/>
      <c r="E55" s="1326"/>
      <c r="F55" s="1326"/>
      <c r="G55" s="1326"/>
      <c r="H55" s="1326"/>
      <c r="I55" s="1326"/>
      <c r="J55" s="1326"/>
      <c r="K55" s="1326"/>
      <c r="L55" s="1326"/>
      <c r="M55" s="1326"/>
      <c r="N55" s="1326"/>
      <c r="O55" s="1326"/>
      <c r="P55" s="1326"/>
      <c r="Q55" s="1326"/>
      <c r="R55" s="1326"/>
      <c r="S55" s="1326"/>
      <c r="T55" s="1326"/>
      <c r="U55" s="1326"/>
      <c r="V55" s="1326"/>
      <c r="W55" s="1326"/>
      <c r="X55" s="1326"/>
      <c r="Y55" s="1326"/>
      <c r="Z55" s="1326"/>
      <c r="AA55" s="1326"/>
      <c r="AB55" s="1326"/>
      <c r="AC55" s="1326"/>
      <c r="AD55" s="1326"/>
      <c r="AE55" s="1326"/>
      <c r="AF55" s="1326"/>
      <c r="AG55" s="1326"/>
      <c r="AH55" s="1326"/>
      <c r="AI55" s="1326"/>
      <c r="AJ55" s="1326"/>
      <c r="AK55" s="1326"/>
      <c r="AL55" s="1326"/>
      <c r="AM55" s="1326"/>
      <c r="AN55" s="1326"/>
      <c r="AO55" s="1326"/>
      <c r="AP55" s="1326"/>
      <c r="AQ55" s="1326"/>
      <c r="AR55" s="1326"/>
      <c r="AS55" s="1326"/>
      <c r="AT55" s="1326"/>
      <c r="AU55" s="1326"/>
      <c r="AV55" s="1326"/>
      <c r="AW55" s="48"/>
      <c r="AX55" s="49"/>
      <c r="AY55" s="49"/>
      <c r="AZ55" s="1320"/>
      <c r="BA55" s="1321"/>
      <c r="BB55" s="1321"/>
      <c r="BC55" s="1321"/>
      <c r="BD55" s="1321"/>
      <c r="BE55" s="1321"/>
      <c r="BF55" s="1321"/>
      <c r="BG55" s="1321"/>
      <c r="BH55" s="1321"/>
      <c r="BI55" s="1321"/>
      <c r="BJ55" s="1321"/>
      <c r="BK55" s="1321"/>
      <c r="BL55" s="1321"/>
      <c r="BM55" s="1321"/>
      <c r="BN55" s="1321"/>
      <c r="BO55" s="1321"/>
      <c r="BP55" s="1321"/>
      <c r="BQ55" s="1321"/>
      <c r="BR55" s="1321"/>
      <c r="BS55" s="1321"/>
      <c r="BT55" s="1321"/>
      <c r="BU55" s="1321"/>
      <c r="BV55" s="1321"/>
      <c r="BW55" s="1321"/>
      <c r="BX55" s="1321"/>
      <c r="BY55" s="1321"/>
      <c r="BZ55" s="1321"/>
      <c r="CA55" s="1321"/>
      <c r="CB55" s="1321"/>
      <c r="CC55" s="1321"/>
      <c r="CD55" s="1321"/>
      <c r="CE55" s="1321"/>
      <c r="CF55" s="1321"/>
      <c r="CG55" s="1321"/>
      <c r="CH55" s="1321"/>
      <c r="CI55" s="1321"/>
      <c r="CJ55" s="1321"/>
      <c r="CK55" s="1321"/>
      <c r="CL55" s="1321"/>
      <c r="CM55" s="1321"/>
      <c r="CN55" s="1321"/>
      <c r="CO55" s="1321"/>
      <c r="CP55" s="1321"/>
      <c r="CQ55" s="1321"/>
      <c r="CR55" s="1321"/>
      <c r="CS55" s="1321"/>
      <c r="CT55" s="1321"/>
      <c r="CU55" s="1322"/>
      <c r="CV55" s="25"/>
      <c r="CW55" s="68"/>
    </row>
    <row r="56" spans="1:101" ht="16.5" customHeight="1">
      <c r="A56" s="68"/>
      <c r="B56" s="47"/>
      <c r="C56" s="1326"/>
      <c r="D56" s="1326"/>
      <c r="E56" s="1326"/>
      <c r="F56" s="1326"/>
      <c r="G56" s="1326"/>
      <c r="H56" s="1326"/>
      <c r="I56" s="1326"/>
      <c r="J56" s="1326"/>
      <c r="K56" s="1326"/>
      <c r="L56" s="1326"/>
      <c r="M56" s="1326"/>
      <c r="N56" s="1326"/>
      <c r="O56" s="1326"/>
      <c r="P56" s="1326"/>
      <c r="Q56" s="1326"/>
      <c r="R56" s="1326"/>
      <c r="S56" s="1326"/>
      <c r="T56" s="1326"/>
      <c r="U56" s="1326"/>
      <c r="V56" s="1326"/>
      <c r="W56" s="1326"/>
      <c r="X56" s="1326"/>
      <c r="Y56" s="1326"/>
      <c r="Z56" s="1326"/>
      <c r="AA56" s="1326"/>
      <c r="AB56" s="1326"/>
      <c r="AC56" s="1326"/>
      <c r="AD56" s="1326"/>
      <c r="AE56" s="1326"/>
      <c r="AF56" s="1326"/>
      <c r="AG56" s="1326"/>
      <c r="AH56" s="1326"/>
      <c r="AI56" s="1326"/>
      <c r="AJ56" s="1326"/>
      <c r="AK56" s="1326"/>
      <c r="AL56" s="1326"/>
      <c r="AM56" s="1326"/>
      <c r="AN56" s="1326"/>
      <c r="AO56" s="1326"/>
      <c r="AP56" s="1326"/>
      <c r="AQ56" s="1326"/>
      <c r="AR56" s="1326"/>
      <c r="AS56" s="1326"/>
      <c r="AT56" s="1326"/>
      <c r="AU56" s="1326"/>
      <c r="AV56" s="1326"/>
      <c r="AW56" s="48"/>
      <c r="AX56" s="49"/>
      <c r="AY56" s="49"/>
      <c r="AZ56" s="1320"/>
      <c r="BA56" s="1321"/>
      <c r="BB56" s="1321"/>
      <c r="BC56" s="1321"/>
      <c r="BD56" s="1321"/>
      <c r="BE56" s="1321"/>
      <c r="BF56" s="1321"/>
      <c r="BG56" s="1321"/>
      <c r="BH56" s="1321"/>
      <c r="BI56" s="1321"/>
      <c r="BJ56" s="1321"/>
      <c r="BK56" s="1321"/>
      <c r="BL56" s="1321"/>
      <c r="BM56" s="1321"/>
      <c r="BN56" s="1321"/>
      <c r="BO56" s="1321"/>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2"/>
      <c r="CV56" s="25"/>
      <c r="CW56" s="68"/>
    </row>
    <row r="57" spans="1:101" ht="16.5" customHeight="1">
      <c r="A57" s="68"/>
      <c r="B57" s="46"/>
      <c r="C57" s="1326"/>
      <c r="D57" s="1326"/>
      <c r="E57" s="1326"/>
      <c r="F57" s="1326"/>
      <c r="G57" s="1326"/>
      <c r="H57" s="1326"/>
      <c r="I57" s="1326"/>
      <c r="J57" s="1326"/>
      <c r="K57" s="1326"/>
      <c r="L57" s="1326"/>
      <c r="M57" s="1326"/>
      <c r="N57" s="1326"/>
      <c r="O57" s="1326"/>
      <c r="P57" s="1326"/>
      <c r="Q57" s="1326"/>
      <c r="R57" s="1326"/>
      <c r="S57" s="1326"/>
      <c r="T57" s="1326"/>
      <c r="U57" s="1326"/>
      <c r="V57" s="1326"/>
      <c r="W57" s="1326"/>
      <c r="X57" s="1326"/>
      <c r="Y57" s="1326"/>
      <c r="Z57" s="1326"/>
      <c r="AA57" s="1326"/>
      <c r="AB57" s="1326"/>
      <c r="AC57" s="1326"/>
      <c r="AD57" s="1326"/>
      <c r="AE57" s="1326"/>
      <c r="AF57" s="1326"/>
      <c r="AG57" s="1326"/>
      <c r="AH57" s="1326"/>
      <c r="AI57" s="1326"/>
      <c r="AJ57" s="1326"/>
      <c r="AK57" s="1326"/>
      <c r="AL57" s="1326"/>
      <c r="AM57" s="1326"/>
      <c r="AN57" s="1326"/>
      <c r="AO57" s="1326"/>
      <c r="AP57" s="1326"/>
      <c r="AQ57" s="1326"/>
      <c r="AR57" s="1326"/>
      <c r="AS57" s="1326"/>
      <c r="AT57" s="1326"/>
      <c r="AU57" s="1326"/>
      <c r="AV57" s="1326"/>
      <c r="AW57" s="48"/>
      <c r="AX57" s="49"/>
      <c r="AY57" s="49"/>
      <c r="AZ57" s="1320"/>
      <c r="BA57" s="1321"/>
      <c r="BB57" s="1321"/>
      <c r="BC57" s="1321"/>
      <c r="BD57" s="1321"/>
      <c r="BE57" s="1321"/>
      <c r="BF57" s="1321"/>
      <c r="BG57" s="1321"/>
      <c r="BH57" s="1321"/>
      <c r="BI57" s="1321"/>
      <c r="BJ57" s="1321"/>
      <c r="BK57" s="1321"/>
      <c r="BL57" s="1321"/>
      <c r="BM57" s="1321"/>
      <c r="BN57" s="1321"/>
      <c r="BO57" s="1321"/>
      <c r="BP57" s="1321"/>
      <c r="BQ57" s="1321"/>
      <c r="BR57" s="1321"/>
      <c r="BS57" s="1321"/>
      <c r="BT57" s="1321"/>
      <c r="BU57" s="1321"/>
      <c r="BV57" s="1321"/>
      <c r="BW57" s="1321"/>
      <c r="BX57" s="1321"/>
      <c r="BY57" s="1321"/>
      <c r="BZ57" s="1321"/>
      <c r="CA57" s="1321"/>
      <c r="CB57" s="1321"/>
      <c r="CC57" s="1321"/>
      <c r="CD57" s="1321"/>
      <c r="CE57" s="1321"/>
      <c r="CF57" s="1321"/>
      <c r="CG57" s="1321"/>
      <c r="CH57" s="1321"/>
      <c r="CI57" s="1321"/>
      <c r="CJ57" s="1321"/>
      <c r="CK57" s="1321"/>
      <c r="CL57" s="1321"/>
      <c r="CM57" s="1321"/>
      <c r="CN57" s="1321"/>
      <c r="CO57" s="1321"/>
      <c r="CP57" s="1321"/>
      <c r="CQ57" s="1321"/>
      <c r="CR57" s="1321"/>
      <c r="CS57" s="1321"/>
      <c r="CT57" s="1321"/>
      <c r="CU57" s="1322"/>
      <c r="CV57" s="25"/>
      <c r="CW57" s="68"/>
    </row>
    <row r="58" spans="1:101" ht="16.5" customHeight="1">
      <c r="A58" s="68"/>
      <c r="B58" s="47"/>
      <c r="C58" s="1326"/>
      <c r="D58" s="1326"/>
      <c r="E58" s="1326"/>
      <c r="F58" s="1326"/>
      <c r="G58" s="1326"/>
      <c r="H58" s="1326"/>
      <c r="I58" s="1326"/>
      <c r="J58" s="1326"/>
      <c r="K58" s="1326"/>
      <c r="L58" s="1326"/>
      <c r="M58" s="1326"/>
      <c r="N58" s="1326"/>
      <c r="O58" s="1326"/>
      <c r="P58" s="1326"/>
      <c r="Q58" s="1326"/>
      <c r="R58" s="1326"/>
      <c r="S58" s="1326"/>
      <c r="T58" s="1326"/>
      <c r="U58" s="1326"/>
      <c r="V58" s="1326"/>
      <c r="W58" s="1326"/>
      <c r="X58" s="1326"/>
      <c r="Y58" s="1326"/>
      <c r="Z58" s="1326"/>
      <c r="AA58" s="1326"/>
      <c r="AB58" s="1326"/>
      <c r="AC58" s="1326"/>
      <c r="AD58" s="1326"/>
      <c r="AE58" s="1326"/>
      <c r="AF58" s="1326"/>
      <c r="AG58" s="1326"/>
      <c r="AH58" s="1326"/>
      <c r="AI58" s="1326"/>
      <c r="AJ58" s="1326"/>
      <c r="AK58" s="1326"/>
      <c r="AL58" s="1326"/>
      <c r="AM58" s="1326"/>
      <c r="AN58" s="1326"/>
      <c r="AO58" s="1326"/>
      <c r="AP58" s="1326"/>
      <c r="AQ58" s="1326"/>
      <c r="AR58" s="1326"/>
      <c r="AS58" s="1326"/>
      <c r="AT58" s="1326"/>
      <c r="AU58" s="1326"/>
      <c r="AV58" s="1326"/>
      <c r="AW58" s="48"/>
      <c r="AX58" s="49"/>
      <c r="AY58" s="49"/>
      <c r="AZ58" s="1320"/>
      <c r="BA58" s="1321"/>
      <c r="BB58" s="1321"/>
      <c r="BC58" s="1321"/>
      <c r="BD58" s="1321"/>
      <c r="BE58" s="1321"/>
      <c r="BF58" s="1321"/>
      <c r="BG58" s="1321"/>
      <c r="BH58" s="1321"/>
      <c r="BI58" s="1321"/>
      <c r="BJ58" s="1321"/>
      <c r="BK58" s="1321"/>
      <c r="BL58" s="1321"/>
      <c r="BM58" s="1321"/>
      <c r="BN58" s="1321"/>
      <c r="BO58" s="1321"/>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2"/>
      <c r="CV58" s="25"/>
      <c r="CW58" s="68"/>
    </row>
    <row r="59" spans="1:101" ht="16.5" customHeight="1">
      <c r="A59" s="68"/>
      <c r="B59" s="46"/>
      <c r="C59" s="1326"/>
      <c r="D59" s="1326"/>
      <c r="E59" s="1326"/>
      <c r="F59" s="1326"/>
      <c r="G59" s="1326"/>
      <c r="H59" s="1326"/>
      <c r="I59" s="1326"/>
      <c r="J59" s="1326"/>
      <c r="K59" s="1326"/>
      <c r="L59" s="1326"/>
      <c r="M59" s="1326"/>
      <c r="N59" s="1326"/>
      <c r="O59" s="1326"/>
      <c r="P59" s="1326"/>
      <c r="Q59" s="1326"/>
      <c r="R59" s="1326"/>
      <c r="S59" s="1326"/>
      <c r="T59" s="1326"/>
      <c r="U59" s="1326"/>
      <c r="V59" s="1326"/>
      <c r="W59" s="1326"/>
      <c r="X59" s="1326"/>
      <c r="Y59" s="1326"/>
      <c r="Z59" s="1326"/>
      <c r="AA59" s="1326"/>
      <c r="AB59" s="1326"/>
      <c r="AC59" s="1326"/>
      <c r="AD59" s="1326"/>
      <c r="AE59" s="1326"/>
      <c r="AF59" s="1326"/>
      <c r="AG59" s="1326"/>
      <c r="AH59" s="1326"/>
      <c r="AI59" s="1326"/>
      <c r="AJ59" s="1326"/>
      <c r="AK59" s="1326"/>
      <c r="AL59" s="1326"/>
      <c r="AM59" s="1326"/>
      <c r="AN59" s="1326"/>
      <c r="AO59" s="1326"/>
      <c r="AP59" s="1326"/>
      <c r="AQ59" s="1326"/>
      <c r="AR59" s="1326"/>
      <c r="AS59" s="1326"/>
      <c r="AT59" s="1326"/>
      <c r="AU59" s="1326"/>
      <c r="AV59" s="1326"/>
      <c r="AW59" s="48"/>
      <c r="AX59" s="49"/>
      <c r="AY59" s="49"/>
      <c r="AZ59" s="1320"/>
      <c r="BA59" s="1321"/>
      <c r="BB59" s="1321"/>
      <c r="BC59" s="1321"/>
      <c r="BD59" s="1321"/>
      <c r="BE59" s="1321"/>
      <c r="BF59" s="1321"/>
      <c r="BG59" s="1321"/>
      <c r="BH59" s="1321"/>
      <c r="BI59" s="1321"/>
      <c r="BJ59" s="1321"/>
      <c r="BK59" s="1321"/>
      <c r="BL59" s="1321"/>
      <c r="BM59" s="1321"/>
      <c r="BN59" s="1321"/>
      <c r="BO59" s="1321"/>
      <c r="BP59" s="1321"/>
      <c r="BQ59" s="1321"/>
      <c r="BR59" s="1321"/>
      <c r="BS59" s="1321"/>
      <c r="BT59" s="1321"/>
      <c r="BU59" s="1321"/>
      <c r="BV59" s="1321"/>
      <c r="BW59" s="1321"/>
      <c r="BX59" s="1321"/>
      <c r="BY59" s="1321"/>
      <c r="BZ59" s="1321"/>
      <c r="CA59" s="1321"/>
      <c r="CB59" s="1321"/>
      <c r="CC59" s="1321"/>
      <c r="CD59" s="1321"/>
      <c r="CE59" s="1321"/>
      <c r="CF59" s="1321"/>
      <c r="CG59" s="1321"/>
      <c r="CH59" s="1321"/>
      <c r="CI59" s="1321"/>
      <c r="CJ59" s="1321"/>
      <c r="CK59" s="1321"/>
      <c r="CL59" s="1321"/>
      <c r="CM59" s="1321"/>
      <c r="CN59" s="1321"/>
      <c r="CO59" s="1321"/>
      <c r="CP59" s="1321"/>
      <c r="CQ59" s="1321"/>
      <c r="CR59" s="1321"/>
      <c r="CS59" s="1321"/>
      <c r="CT59" s="1321"/>
      <c r="CU59" s="1322"/>
      <c r="CV59" s="25"/>
      <c r="CW59" s="68"/>
    </row>
    <row r="60" spans="1:101" ht="16.5" customHeight="1">
      <c r="A60" s="68"/>
      <c r="B60" s="47"/>
      <c r="C60" s="1326"/>
      <c r="D60" s="1326"/>
      <c r="E60" s="1326"/>
      <c r="F60" s="1326"/>
      <c r="G60" s="1326"/>
      <c r="H60" s="1326"/>
      <c r="I60" s="1326"/>
      <c r="J60" s="1326"/>
      <c r="K60" s="1326"/>
      <c r="L60" s="1326"/>
      <c r="M60" s="1326"/>
      <c r="N60" s="1326"/>
      <c r="O60" s="1326"/>
      <c r="P60" s="1326"/>
      <c r="Q60" s="1326"/>
      <c r="R60" s="1326"/>
      <c r="S60" s="1326"/>
      <c r="T60" s="1326"/>
      <c r="U60" s="1326"/>
      <c r="V60" s="1326"/>
      <c r="W60" s="1326"/>
      <c r="X60" s="1326"/>
      <c r="Y60" s="1326"/>
      <c r="Z60" s="1326"/>
      <c r="AA60" s="1326"/>
      <c r="AB60" s="1326"/>
      <c r="AC60" s="1326"/>
      <c r="AD60" s="1326"/>
      <c r="AE60" s="1326"/>
      <c r="AF60" s="1326"/>
      <c r="AG60" s="1326"/>
      <c r="AH60" s="1326"/>
      <c r="AI60" s="1326"/>
      <c r="AJ60" s="1326"/>
      <c r="AK60" s="1326"/>
      <c r="AL60" s="1326"/>
      <c r="AM60" s="1326"/>
      <c r="AN60" s="1326"/>
      <c r="AO60" s="1326"/>
      <c r="AP60" s="1326"/>
      <c r="AQ60" s="1326"/>
      <c r="AR60" s="1326"/>
      <c r="AS60" s="1326"/>
      <c r="AT60" s="1326"/>
      <c r="AU60" s="1326"/>
      <c r="AV60" s="1326"/>
      <c r="AW60" s="48"/>
      <c r="AX60" s="49"/>
      <c r="AY60" s="49"/>
      <c r="AZ60" s="1320"/>
      <c r="BA60" s="1321"/>
      <c r="BB60" s="1321"/>
      <c r="BC60" s="1321"/>
      <c r="BD60" s="1321"/>
      <c r="BE60" s="1321"/>
      <c r="BF60" s="1321"/>
      <c r="BG60" s="1321"/>
      <c r="BH60" s="1321"/>
      <c r="BI60" s="1321"/>
      <c r="BJ60" s="1321"/>
      <c r="BK60" s="1321"/>
      <c r="BL60" s="1321"/>
      <c r="BM60" s="1321"/>
      <c r="BN60" s="1321"/>
      <c r="BO60" s="1321"/>
      <c r="BP60" s="1321"/>
      <c r="BQ60" s="1321"/>
      <c r="BR60" s="1321"/>
      <c r="BS60" s="1321"/>
      <c r="BT60" s="1321"/>
      <c r="BU60" s="1321"/>
      <c r="BV60" s="1321"/>
      <c r="BW60" s="1321"/>
      <c r="BX60" s="1321"/>
      <c r="BY60" s="1321"/>
      <c r="BZ60" s="1321"/>
      <c r="CA60" s="1321"/>
      <c r="CB60" s="1321"/>
      <c r="CC60" s="1321"/>
      <c r="CD60" s="1321"/>
      <c r="CE60" s="1321"/>
      <c r="CF60" s="1321"/>
      <c r="CG60" s="1321"/>
      <c r="CH60" s="1321"/>
      <c r="CI60" s="1321"/>
      <c r="CJ60" s="1321"/>
      <c r="CK60" s="1321"/>
      <c r="CL60" s="1321"/>
      <c r="CM60" s="1321"/>
      <c r="CN60" s="1321"/>
      <c r="CO60" s="1321"/>
      <c r="CP60" s="1321"/>
      <c r="CQ60" s="1321"/>
      <c r="CR60" s="1321"/>
      <c r="CS60" s="1321"/>
      <c r="CT60" s="1321"/>
      <c r="CU60" s="1322"/>
      <c r="CV60" s="25"/>
      <c r="CW60" s="68"/>
    </row>
    <row r="61" spans="1:101" ht="16.5" customHeight="1">
      <c r="A61" s="68"/>
      <c r="B61" s="46"/>
      <c r="C61" s="1326"/>
      <c r="D61" s="1326"/>
      <c r="E61" s="1326"/>
      <c r="F61" s="1326"/>
      <c r="G61" s="1326"/>
      <c r="H61" s="1326"/>
      <c r="I61" s="1326"/>
      <c r="J61" s="1326"/>
      <c r="K61" s="1326"/>
      <c r="L61" s="1326"/>
      <c r="M61" s="1326"/>
      <c r="N61" s="1326"/>
      <c r="O61" s="1326"/>
      <c r="P61" s="1326"/>
      <c r="Q61" s="1326"/>
      <c r="R61" s="1326"/>
      <c r="S61" s="1326"/>
      <c r="T61" s="1326"/>
      <c r="U61" s="1326"/>
      <c r="V61" s="1326"/>
      <c r="W61" s="1326"/>
      <c r="X61" s="1326"/>
      <c r="Y61" s="1326"/>
      <c r="Z61" s="1326"/>
      <c r="AA61" s="1326"/>
      <c r="AB61" s="1326"/>
      <c r="AC61" s="1326"/>
      <c r="AD61" s="1326"/>
      <c r="AE61" s="1326"/>
      <c r="AF61" s="1326"/>
      <c r="AG61" s="1326"/>
      <c r="AH61" s="1326"/>
      <c r="AI61" s="1326"/>
      <c r="AJ61" s="1326"/>
      <c r="AK61" s="1326"/>
      <c r="AL61" s="1326"/>
      <c r="AM61" s="1326"/>
      <c r="AN61" s="1326"/>
      <c r="AO61" s="1326"/>
      <c r="AP61" s="1326"/>
      <c r="AQ61" s="1326"/>
      <c r="AR61" s="1326"/>
      <c r="AS61" s="1326"/>
      <c r="AT61" s="1326"/>
      <c r="AU61" s="1326"/>
      <c r="AV61" s="1326"/>
      <c r="AW61" s="48"/>
      <c r="AX61" s="49"/>
      <c r="AY61" s="49"/>
      <c r="AZ61" s="1320"/>
      <c r="BA61" s="1321"/>
      <c r="BB61" s="1321"/>
      <c r="BC61" s="1321"/>
      <c r="BD61" s="1321"/>
      <c r="BE61" s="1321"/>
      <c r="BF61" s="1321"/>
      <c r="BG61" s="1321"/>
      <c r="BH61" s="1321"/>
      <c r="BI61" s="1321"/>
      <c r="BJ61" s="1321"/>
      <c r="BK61" s="1321"/>
      <c r="BL61" s="1321"/>
      <c r="BM61" s="1321"/>
      <c r="BN61" s="1321"/>
      <c r="BO61" s="1321"/>
      <c r="BP61" s="1321"/>
      <c r="BQ61" s="1321"/>
      <c r="BR61" s="1321"/>
      <c r="BS61" s="1321"/>
      <c r="BT61" s="1321"/>
      <c r="BU61" s="1321"/>
      <c r="BV61" s="1321"/>
      <c r="BW61" s="1321"/>
      <c r="BX61" s="1321"/>
      <c r="BY61" s="1321"/>
      <c r="BZ61" s="1321"/>
      <c r="CA61" s="1321"/>
      <c r="CB61" s="1321"/>
      <c r="CC61" s="1321"/>
      <c r="CD61" s="1321"/>
      <c r="CE61" s="1321"/>
      <c r="CF61" s="1321"/>
      <c r="CG61" s="1321"/>
      <c r="CH61" s="1321"/>
      <c r="CI61" s="1321"/>
      <c r="CJ61" s="1321"/>
      <c r="CK61" s="1321"/>
      <c r="CL61" s="1321"/>
      <c r="CM61" s="1321"/>
      <c r="CN61" s="1321"/>
      <c r="CO61" s="1321"/>
      <c r="CP61" s="1321"/>
      <c r="CQ61" s="1321"/>
      <c r="CR61" s="1321"/>
      <c r="CS61" s="1321"/>
      <c r="CT61" s="1321"/>
      <c r="CU61" s="1322"/>
      <c r="CV61" s="25"/>
      <c r="CW61" s="68"/>
    </row>
    <row r="62" spans="1:101" ht="16.5" customHeight="1">
      <c r="A62" s="68"/>
      <c r="B62" s="47"/>
      <c r="C62" s="1326"/>
      <c r="D62" s="1326"/>
      <c r="E62" s="1326"/>
      <c r="F62" s="1326"/>
      <c r="G62" s="1326"/>
      <c r="H62" s="1326"/>
      <c r="I62" s="1326"/>
      <c r="J62" s="1326"/>
      <c r="K62" s="1326"/>
      <c r="L62" s="1326"/>
      <c r="M62" s="1326"/>
      <c r="N62" s="1326"/>
      <c r="O62" s="1326"/>
      <c r="P62" s="1326"/>
      <c r="Q62" s="1326"/>
      <c r="R62" s="1326"/>
      <c r="S62" s="1326"/>
      <c r="T62" s="1326"/>
      <c r="U62" s="1326"/>
      <c r="V62" s="1326"/>
      <c r="W62" s="1326"/>
      <c r="X62" s="1326"/>
      <c r="Y62" s="1326"/>
      <c r="Z62" s="1326"/>
      <c r="AA62" s="1326"/>
      <c r="AB62" s="1326"/>
      <c r="AC62" s="1326"/>
      <c r="AD62" s="1326"/>
      <c r="AE62" s="1326"/>
      <c r="AF62" s="1326"/>
      <c r="AG62" s="1326"/>
      <c r="AH62" s="1326"/>
      <c r="AI62" s="1326"/>
      <c r="AJ62" s="1326"/>
      <c r="AK62" s="1326"/>
      <c r="AL62" s="1326"/>
      <c r="AM62" s="1326"/>
      <c r="AN62" s="1326"/>
      <c r="AO62" s="1326"/>
      <c r="AP62" s="1326"/>
      <c r="AQ62" s="1326"/>
      <c r="AR62" s="1326"/>
      <c r="AS62" s="1326"/>
      <c r="AT62" s="1326"/>
      <c r="AU62" s="1326"/>
      <c r="AV62" s="1326"/>
      <c r="AW62" s="48"/>
      <c r="AX62" s="49"/>
      <c r="AY62" s="49"/>
      <c r="AZ62" s="1320"/>
      <c r="BA62" s="1321"/>
      <c r="BB62" s="1321"/>
      <c r="BC62" s="1321"/>
      <c r="BD62" s="1321"/>
      <c r="BE62" s="1321"/>
      <c r="BF62" s="1321"/>
      <c r="BG62" s="1321"/>
      <c r="BH62" s="1321"/>
      <c r="BI62" s="1321"/>
      <c r="BJ62" s="1321"/>
      <c r="BK62" s="1321"/>
      <c r="BL62" s="1321"/>
      <c r="BM62" s="1321"/>
      <c r="BN62" s="1321"/>
      <c r="BO62" s="1321"/>
      <c r="BP62" s="1321"/>
      <c r="BQ62" s="1321"/>
      <c r="BR62" s="1321"/>
      <c r="BS62" s="1321"/>
      <c r="BT62" s="1321"/>
      <c r="BU62" s="1321"/>
      <c r="BV62" s="1321"/>
      <c r="BW62" s="1321"/>
      <c r="BX62" s="1321"/>
      <c r="BY62" s="1321"/>
      <c r="BZ62" s="1321"/>
      <c r="CA62" s="1321"/>
      <c r="CB62" s="1321"/>
      <c r="CC62" s="1321"/>
      <c r="CD62" s="1321"/>
      <c r="CE62" s="1321"/>
      <c r="CF62" s="1321"/>
      <c r="CG62" s="1321"/>
      <c r="CH62" s="1321"/>
      <c r="CI62" s="1321"/>
      <c r="CJ62" s="1321"/>
      <c r="CK62" s="1321"/>
      <c r="CL62" s="1321"/>
      <c r="CM62" s="1321"/>
      <c r="CN62" s="1321"/>
      <c r="CO62" s="1321"/>
      <c r="CP62" s="1321"/>
      <c r="CQ62" s="1321"/>
      <c r="CR62" s="1321"/>
      <c r="CS62" s="1321"/>
      <c r="CT62" s="1321"/>
      <c r="CU62" s="1322"/>
      <c r="CV62" s="25"/>
      <c r="CW62" s="68"/>
    </row>
    <row r="63" spans="1:101" ht="16.5" customHeight="1">
      <c r="A63" s="68"/>
      <c r="B63" s="46"/>
      <c r="C63" s="1326"/>
      <c r="D63" s="1326"/>
      <c r="E63" s="1326"/>
      <c r="F63" s="1326"/>
      <c r="G63" s="1326"/>
      <c r="H63" s="1326"/>
      <c r="I63" s="1326"/>
      <c r="J63" s="1326"/>
      <c r="K63" s="1326"/>
      <c r="L63" s="1326"/>
      <c r="M63" s="1326"/>
      <c r="N63" s="1326"/>
      <c r="O63" s="1326"/>
      <c r="P63" s="1326"/>
      <c r="Q63" s="1326"/>
      <c r="R63" s="1326"/>
      <c r="S63" s="1326"/>
      <c r="T63" s="1326"/>
      <c r="U63" s="1326"/>
      <c r="V63" s="1326"/>
      <c r="W63" s="1326"/>
      <c r="X63" s="1326"/>
      <c r="Y63" s="1326"/>
      <c r="Z63" s="1326"/>
      <c r="AA63" s="1326"/>
      <c r="AB63" s="1326"/>
      <c r="AC63" s="1326"/>
      <c r="AD63" s="1326"/>
      <c r="AE63" s="1326"/>
      <c r="AF63" s="1326"/>
      <c r="AG63" s="1326"/>
      <c r="AH63" s="1326"/>
      <c r="AI63" s="1326"/>
      <c r="AJ63" s="1326"/>
      <c r="AK63" s="1326"/>
      <c r="AL63" s="1326"/>
      <c r="AM63" s="1326"/>
      <c r="AN63" s="1326"/>
      <c r="AO63" s="1326"/>
      <c r="AP63" s="1326"/>
      <c r="AQ63" s="1326"/>
      <c r="AR63" s="1326"/>
      <c r="AS63" s="1326"/>
      <c r="AT63" s="1326"/>
      <c r="AU63" s="1326"/>
      <c r="AV63" s="1326"/>
      <c r="AW63" s="48"/>
      <c r="AX63" s="49"/>
      <c r="AY63" s="49"/>
      <c r="AZ63" s="1320"/>
      <c r="BA63" s="1321"/>
      <c r="BB63" s="1321"/>
      <c r="BC63" s="1321"/>
      <c r="BD63" s="1321"/>
      <c r="BE63" s="1321"/>
      <c r="BF63" s="1321"/>
      <c r="BG63" s="1321"/>
      <c r="BH63" s="1321"/>
      <c r="BI63" s="1321"/>
      <c r="BJ63" s="1321"/>
      <c r="BK63" s="1321"/>
      <c r="BL63" s="1321"/>
      <c r="BM63" s="1321"/>
      <c r="BN63" s="1321"/>
      <c r="BO63" s="1321"/>
      <c r="BP63" s="1321"/>
      <c r="BQ63" s="1321"/>
      <c r="BR63" s="1321"/>
      <c r="BS63" s="1321"/>
      <c r="BT63" s="1321"/>
      <c r="BU63" s="1321"/>
      <c r="BV63" s="1321"/>
      <c r="BW63" s="1321"/>
      <c r="BX63" s="1321"/>
      <c r="BY63" s="1321"/>
      <c r="BZ63" s="1321"/>
      <c r="CA63" s="1321"/>
      <c r="CB63" s="1321"/>
      <c r="CC63" s="1321"/>
      <c r="CD63" s="1321"/>
      <c r="CE63" s="1321"/>
      <c r="CF63" s="1321"/>
      <c r="CG63" s="1321"/>
      <c r="CH63" s="1321"/>
      <c r="CI63" s="1321"/>
      <c r="CJ63" s="1321"/>
      <c r="CK63" s="1321"/>
      <c r="CL63" s="1321"/>
      <c r="CM63" s="1321"/>
      <c r="CN63" s="1321"/>
      <c r="CO63" s="1321"/>
      <c r="CP63" s="1321"/>
      <c r="CQ63" s="1321"/>
      <c r="CR63" s="1321"/>
      <c r="CS63" s="1321"/>
      <c r="CT63" s="1321"/>
      <c r="CU63" s="1322"/>
      <c r="CV63" s="25"/>
      <c r="CW63" s="68"/>
    </row>
    <row r="64" spans="1:101" ht="16.5" customHeight="1">
      <c r="A64" s="68"/>
      <c r="B64" s="47"/>
      <c r="C64" s="1326"/>
      <c r="D64" s="1326"/>
      <c r="E64" s="1326"/>
      <c r="F64" s="1326"/>
      <c r="G64" s="1326"/>
      <c r="H64" s="1326"/>
      <c r="I64" s="1326"/>
      <c r="J64" s="1326"/>
      <c r="K64" s="1326"/>
      <c r="L64" s="1326"/>
      <c r="M64" s="1326"/>
      <c r="N64" s="1326"/>
      <c r="O64" s="1326"/>
      <c r="P64" s="1326"/>
      <c r="Q64" s="1326"/>
      <c r="R64" s="1326"/>
      <c r="S64" s="1326"/>
      <c r="T64" s="1326"/>
      <c r="U64" s="1326"/>
      <c r="V64" s="1326"/>
      <c r="W64" s="1326"/>
      <c r="X64" s="1326"/>
      <c r="Y64" s="1326"/>
      <c r="Z64" s="1326"/>
      <c r="AA64" s="1326"/>
      <c r="AB64" s="1326"/>
      <c r="AC64" s="1326"/>
      <c r="AD64" s="1326"/>
      <c r="AE64" s="1326"/>
      <c r="AF64" s="1326"/>
      <c r="AG64" s="1326"/>
      <c r="AH64" s="1326"/>
      <c r="AI64" s="1326"/>
      <c r="AJ64" s="1326"/>
      <c r="AK64" s="1326"/>
      <c r="AL64" s="1326"/>
      <c r="AM64" s="1326"/>
      <c r="AN64" s="1326"/>
      <c r="AO64" s="1326"/>
      <c r="AP64" s="1326"/>
      <c r="AQ64" s="1326"/>
      <c r="AR64" s="1326"/>
      <c r="AS64" s="1326"/>
      <c r="AT64" s="1326"/>
      <c r="AU64" s="1326"/>
      <c r="AV64" s="1326"/>
      <c r="AW64" s="48"/>
      <c r="AX64" s="49"/>
      <c r="AY64" s="49"/>
      <c r="AZ64" s="1320"/>
      <c r="BA64" s="1321"/>
      <c r="BB64" s="1321"/>
      <c r="BC64" s="1321"/>
      <c r="BD64" s="1321"/>
      <c r="BE64" s="1321"/>
      <c r="BF64" s="1321"/>
      <c r="BG64" s="1321"/>
      <c r="BH64" s="1321"/>
      <c r="BI64" s="1321"/>
      <c r="BJ64" s="1321"/>
      <c r="BK64" s="1321"/>
      <c r="BL64" s="1321"/>
      <c r="BM64" s="1321"/>
      <c r="BN64" s="1321"/>
      <c r="BO64" s="1321"/>
      <c r="BP64" s="1321"/>
      <c r="BQ64" s="1321"/>
      <c r="BR64" s="1321"/>
      <c r="BS64" s="1321"/>
      <c r="BT64" s="1321"/>
      <c r="BU64" s="1321"/>
      <c r="BV64" s="1321"/>
      <c r="BW64" s="1321"/>
      <c r="BX64" s="1321"/>
      <c r="BY64" s="1321"/>
      <c r="BZ64" s="1321"/>
      <c r="CA64" s="1321"/>
      <c r="CB64" s="1321"/>
      <c r="CC64" s="1321"/>
      <c r="CD64" s="1321"/>
      <c r="CE64" s="1321"/>
      <c r="CF64" s="1321"/>
      <c r="CG64" s="1321"/>
      <c r="CH64" s="1321"/>
      <c r="CI64" s="1321"/>
      <c r="CJ64" s="1321"/>
      <c r="CK64" s="1321"/>
      <c r="CL64" s="1321"/>
      <c r="CM64" s="1321"/>
      <c r="CN64" s="1321"/>
      <c r="CO64" s="1321"/>
      <c r="CP64" s="1321"/>
      <c r="CQ64" s="1321"/>
      <c r="CR64" s="1321"/>
      <c r="CS64" s="1321"/>
      <c r="CT64" s="1321"/>
      <c r="CU64" s="1322"/>
      <c r="CV64" s="25"/>
      <c r="CW64" s="68"/>
    </row>
    <row r="65" spans="1:101" ht="16.5" customHeight="1" thickBot="1">
      <c r="A65" s="68"/>
      <c r="B65" s="46"/>
      <c r="C65" s="1326"/>
      <c r="D65" s="1326"/>
      <c r="E65" s="1326"/>
      <c r="F65" s="1326"/>
      <c r="G65" s="1326"/>
      <c r="H65" s="1326"/>
      <c r="I65" s="1326"/>
      <c r="J65" s="1326"/>
      <c r="K65" s="1326"/>
      <c r="L65" s="1326"/>
      <c r="M65" s="1326"/>
      <c r="N65" s="1326"/>
      <c r="O65" s="1326"/>
      <c r="P65" s="1326"/>
      <c r="Q65" s="1326"/>
      <c r="R65" s="1326"/>
      <c r="S65" s="1326"/>
      <c r="T65" s="1326"/>
      <c r="U65" s="1326"/>
      <c r="V65" s="1326"/>
      <c r="W65" s="1326"/>
      <c r="X65" s="1326"/>
      <c r="Y65" s="1326"/>
      <c r="Z65" s="1326"/>
      <c r="AA65" s="1326"/>
      <c r="AB65" s="1326"/>
      <c r="AC65" s="1326"/>
      <c r="AD65" s="1326"/>
      <c r="AE65" s="1326"/>
      <c r="AF65" s="1326"/>
      <c r="AG65" s="1326"/>
      <c r="AH65" s="1326"/>
      <c r="AI65" s="1326"/>
      <c r="AJ65" s="1326"/>
      <c r="AK65" s="1326"/>
      <c r="AL65" s="1326"/>
      <c r="AM65" s="1326"/>
      <c r="AN65" s="1326"/>
      <c r="AO65" s="1326"/>
      <c r="AP65" s="1326"/>
      <c r="AQ65" s="1326"/>
      <c r="AR65" s="1326"/>
      <c r="AS65" s="1326"/>
      <c r="AT65" s="1326"/>
      <c r="AU65" s="1326"/>
      <c r="AV65" s="1326"/>
      <c r="AW65" s="48"/>
      <c r="AX65" s="49"/>
      <c r="AY65" s="49"/>
      <c r="AZ65" s="1323"/>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5"/>
      <c r="CV65" s="25"/>
      <c r="CW65" s="68"/>
    </row>
    <row r="66" spans="1:101" ht="16.5" customHeight="1" thickBot="1">
      <c r="A66" s="68"/>
      <c r="B66" s="1327" t="s">
        <v>230</v>
      </c>
      <c r="C66" s="1328"/>
      <c r="D66" s="1328"/>
      <c r="E66" s="1328"/>
      <c r="F66" s="1328"/>
      <c r="G66" s="1328"/>
      <c r="H66" s="1328"/>
      <c r="I66" s="1328"/>
      <c r="J66" s="1328"/>
      <c r="K66" s="1328"/>
      <c r="L66" s="1328"/>
      <c r="M66" s="1328"/>
      <c r="N66" s="1328"/>
      <c r="O66" s="1328"/>
      <c r="P66" s="1328"/>
      <c r="Q66" s="1328"/>
      <c r="R66" s="1328"/>
      <c r="S66" s="1328"/>
      <c r="T66" s="1328"/>
      <c r="U66" s="1328"/>
      <c r="V66" s="1328"/>
      <c r="W66" s="1328"/>
      <c r="X66" s="1328"/>
      <c r="Y66" s="1328"/>
      <c r="Z66" s="1328"/>
      <c r="AA66" s="1328"/>
      <c r="AB66" s="1328"/>
      <c r="AC66" s="1328"/>
      <c r="AD66" s="1328"/>
      <c r="AE66" s="1328"/>
      <c r="AF66" s="1328"/>
      <c r="AG66" s="1328"/>
      <c r="AH66" s="1328"/>
      <c r="AI66" s="1328"/>
      <c r="AJ66" s="1328"/>
      <c r="AK66" s="1328"/>
      <c r="AL66" s="1328"/>
      <c r="AM66" s="1328"/>
      <c r="AN66" s="1328"/>
      <c r="AO66" s="1328"/>
      <c r="AP66" s="1328"/>
      <c r="AQ66" s="1328"/>
      <c r="AR66" s="1328"/>
      <c r="AS66" s="1328"/>
      <c r="AT66" s="1328"/>
      <c r="AU66" s="1328"/>
      <c r="AV66" s="1328"/>
      <c r="AW66" s="1329"/>
      <c r="AX66" s="49"/>
      <c r="AY66" s="49"/>
      <c r="AZ66" s="1278" t="s">
        <v>231</v>
      </c>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25"/>
      <c r="CW66" s="68"/>
    </row>
    <row r="67" spans="1:101" ht="16.5" customHeight="1" thickBot="1">
      <c r="A67" s="68"/>
      <c r="B67" s="1330"/>
      <c r="C67" s="1331"/>
      <c r="D67" s="1331"/>
      <c r="E67" s="1331"/>
      <c r="F67" s="1331"/>
      <c r="G67" s="1331"/>
      <c r="H67" s="1331"/>
      <c r="I67" s="1331"/>
      <c r="J67" s="1331"/>
      <c r="K67" s="1331"/>
      <c r="L67" s="1331"/>
      <c r="M67" s="1331"/>
      <c r="N67" s="1331"/>
      <c r="O67" s="1331"/>
      <c r="P67" s="1331"/>
      <c r="Q67" s="1331"/>
      <c r="R67" s="1331"/>
      <c r="S67" s="1331"/>
      <c r="T67" s="1331"/>
      <c r="U67" s="1331"/>
      <c r="V67" s="1331"/>
      <c r="W67" s="1331"/>
      <c r="X67" s="1331"/>
      <c r="Y67" s="1331"/>
      <c r="Z67" s="1331"/>
      <c r="AA67" s="1331"/>
      <c r="AB67" s="1331"/>
      <c r="AC67" s="1331"/>
      <c r="AD67" s="1331"/>
      <c r="AE67" s="1331"/>
      <c r="AF67" s="1331"/>
      <c r="AG67" s="1331"/>
      <c r="AH67" s="1331"/>
      <c r="AI67" s="1331"/>
      <c r="AJ67" s="1331"/>
      <c r="AK67" s="1331"/>
      <c r="AL67" s="1331"/>
      <c r="AM67" s="1331"/>
      <c r="AN67" s="1331"/>
      <c r="AO67" s="1331"/>
      <c r="AP67" s="1331"/>
      <c r="AQ67" s="1331"/>
      <c r="AR67" s="1331"/>
      <c r="AS67" s="1331"/>
      <c r="AT67" s="1331"/>
      <c r="AU67" s="1331"/>
      <c r="AV67" s="1331"/>
      <c r="AW67" s="1332"/>
      <c r="AX67" s="49"/>
      <c r="AY67" s="49"/>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25"/>
      <c r="CW67" s="68"/>
    </row>
    <row r="68" spans="1:101" ht="16.5" customHeight="1">
      <c r="A68" s="68"/>
      <c r="B68" s="68"/>
      <c r="C68" s="1326"/>
      <c r="D68" s="1326"/>
      <c r="E68" s="1326"/>
      <c r="F68" s="1326"/>
      <c r="G68" s="1326"/>
      <c r="H68" s="1326"/>
      <c r="I68" s="1326"/>
      <c r="J68" s="1326"/>
      <c r="K68" s="1326"/>
      <c r="L68" s="1326"/>
      <c r="M68" s="1326"/>
      <c r="N68" s="1326"/>
      <c r="O68" s="1326"/>
      <c r="P68" s="1326"/>
      <c r="Q68" s="1326"/>
      <c r="R68" s="1326"/>
      <c r="S68" s="1326"/>
      <c r="T68" s="1326"/>
      <c r="U68" s="1326"/>
      <c r="V68" s="1326"/>
      <c r="W68" s="1326"/>
      <c r="X68" s="1326"/>
      <c r="Y68" s="1326"/>
      <c r="Z68" s="1326"/>
      <c r="AA68" s="1326"/>
      <c r="AB68" s="1326"/>
      <c r="AC68" s="1326"/>
      <c r="AD68" s="1326"/>
      <c r="AE68" s="1326"/>
      <c r="AF68" s="1326"/>
      <c r="AG68" s="1326"/>
      <c r="AH68" s="1326"/>
      <c r="AI68" s="1326"/>
      <c r="AJ68" s="1326"/>
      <c r="AK68" s="1326"/>
      <c r="AL68" s="1326"/>
      <c r="AM68" s="1326"/>
      <c r="AN68" s="1326"/>
      <c r="AO68" s="1326"/>
      <c r="AP68" s="1326"/>
      <c r="AQ68" s="1326"/>
      <c r="AR68" s="1326"/>
      <c r="AS68" s="1326"/>
      <c r="AT68" s="1326"/>
      <c r="AU68" s="1326"/>
      <c r="AV68" s="1326"/>
      <c r="AW68" s="45"/>
      <c r="AX68" s="49"/>
      <c r="AY68" s="49"/>
      <c r="AZ68" s="68"/>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45"/>
      <c r="CV68" s="25"/>
      <c r="CW68" s="68"/>
    </row>
    <row r="69" spans="1:101" ht="16.5" customHeight="1">
      <c r="A69" s="68"/>
      <c r="B69" s="68"/>
      <c r="C69" s="1326"/>
      <c r="D69" s="1326"/>
      <c r="E69" s="1326"/>
      <c r="F69" s="1326"/>
      <c r="G69" s="1326"/>
      <c r="H69" s="1326"/>
      <c r="I69" s="1326"/>
      <c r="J69" s="1326"/>
      <c r="K69" s="1326"/>
      <c r="L69" s="1326"/>
      <c r="M69" s="1326"/>
      <c r="N69" s="1326"/>
      <c r="O69" s="1326"/>
      <c r="P69" s="1326"/>
      <c r="Q69" s="1326"/>
      <c r="R69" s="1326"/>
      <c r="S69" s="1326"/>
      <c r="T69" s="1326"/>
      <c r="U69" s="1326"/>
      <c r="V69" s="1326"/>
      <c r="W69" s="1326"/>
      <c r="X69" s="1326"/>
      <c r="Y69" s="1326"/>
      <c r="Z69" s="1326"/>
      <c r="AA69" s="1326"/>
      <c r="AB69" s="1326"/>
      <c r="AC69" s="1326"/>
      <c r="AD69" s="1326"/>
      <c r="AE69" s="1326"/>
      <c r="AF69" s="1326"/>
      <c r="AG69" s="1326"/>
      <c r="AH69" s="1326"/>
      <c r="AI69" s="1326"/>
      <c r="AJ69" s="1326"/>
      <c r="AK69" s="1326"/>
      <c r="AL69" s="1326"/>
      <c r="AM69" s="1326"/>
      <c r="AN69" s="1326"/>
      <c r="AO69" s="1326"/>
      <c r="AP69" s="1326"/>
      <c r="AQ69" s="1326"/>
      <c r="AR69" s="1326"/>
      <c r="AS69" s="1326"/>
      <c r="AT69" s="1326"/>
      <c r="AU69" s="1326"/>
      <c r="AV69" s="1326"/>
      <c r="AW69" s="45"/>
      <c r="AX69" s="49"/>
      <c r="AY69" s="49"/>
      <c r="AZ69" s="68"/>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45"/>
      <c r="CV69" s="25"/>
      <c r="CW69" s="68"/>
    </row>
    <row r="70" spans="1:101" ht="16.5" customHeight="1">
      <c r="A70" s="68"/>
      <c r="B70" s="68"/>
      <c r="C70" s="1326"/>
      <c r="D70" s="1326"/>
      <c r="E70" s="1326"/>
      <c r="F70" s="1326"/>
      <c r="G70" s="1326"/>
      <c r="H70" s="1326"/>
      <c r="I70" s="1326"/>
      <c r="J70" s="1326"/>
      <c r="K70" s="1326"/>
      <c r="L70" s="1326"/>
      <c r="M70" s="1326"/>
      <c r="N70" s="1326"/>
      <c r="O70" s="1326"/>
      <c r="P70" s="1326"/>
      <c r="Q70" s="1326"/>
      <c r="R70" s="1326"/>
      <c r="S70" s="1326"/>
      <c r="T70" s="1326"/>
      <c r="U70" s="1326"/>
      <c r="V70" s="1326"/>
      <c r="W70" s="1326"/>
      <c r="X70" s="1326"/>
      <c r="Y70" s="1326"/>
      <c r="Z70" s="1326"/>
      <c r="AA70" s="1326"/>
      <c r="AB70" s="1326"/>
      <c r="AC70" s="1326"/>
      <c r="AD70" s="1326"/>
      <c r="AE70" s="1326"/>
      <c r="AF70" s="1326"/>
      <c r="AG70" s="1326"/>
      <c r="AH70" s="1326"/>
      <c r="AI70" s="1326"/>
      <c r="AJ70" s="1326"/>
      <c r="AK70" s="1326"/>
      <c r="AL70" s="1326"/>
      <c r="AM70" s="1326"/>
      <c r="AN70" s="1326"/>
      <c r="AO70" s="1326"/>
      <c r="AP70" s="1326"/>
      <c r="AQ70" s="1326"/>
      <c r="AR70" s="1326"/>
      <c r="AS70" s="1326"/>
      <c r="AT70" s="1326"/>
      <c r="AU70" s="1326"/>
      <c r="AV70" s="1326"/>
      <c r="AW70" s="45"/>
      <c r="AX70" s="49"/>
      <c r="AY70" s="49"/>
      <c r="AZ70" s="68"/>
      <c r="BA70" s="1326"/>
      <c r="BB70" s="1326"/>
      <c r="BC70" s="1326"/>
      <c r="BD70" s="1326"/>
      <c r="BE70" s="1326"/>
      <c r="BF70" s="1326"/>
      <c r="BG70" s="1326"/>
      <c r="BH70" s="1326"/>
      <c r="BI70" s="1326"/>
      <c r="BJ70" s="1326"/>
      <c r="BK70" s="1326"/>
      <c r="BL70" s="1326"/>
      <c r="BM70" s="1326"/>
      <c r="BN70" s="1326"/>
      <c r="BO70" s="1326"/>
      <c r="BP70" s="1326"/>
      <c r="BQ70" s="1326"/>
      <c r="BR70" s="1326"/>
      <c r="BS70" s="1326"/>
      <c r="BT70" s="1326"/>
      <c r="BU70" s="1326"/>
      <c r="BV70" s="1326"/>
      <c r="BW70" s="1326"/>
      <c r="BX70" s="1326"/>
      <c r="BY70" s="1326"/>
      <c r="BZ70" s="1326"/>
      <c r="CA70" s="1326"/>
      <c r="CB70" s="1326"/>
      <c r="CC70" s="1326"/>
      <c r="CD70" s="1326"/>
      <c r="CE70" s="1326"/>
      <c r="CF70" s="1326"/>
      <c r="CG70" s="1326"/>
      <c r="CH70" s="1326"/>
      <c r="CI70" s="1326"/>
      <c r="CJ70" s="1326"/>
      <c r="CK70" s="1326"/>
      <c r="CL70" s="1326"/>
      <c r="CM70" s="1326"/>
      <c r="CN70" s="1326"/>
      <c r="CO70" s="1326"/>
      <c r="CP70" s="1326"/>
      <c r="CQ70" s="1326"/>
      <c r="CR70" s="1326"/>
      <c r="CS70" s="1326"/>
      <c r="CT70" s="1326"/>
      <c r="CU70" s="45"/>
      <c r="CV70" s="25"/>
      <c r="CW70" s="68"/>
    </row>
    <row r="71" spans="1:101" ht="16.5" customHeight="1">
      <c r="A71" s="68"/>
      <c r="B71" s="68"/>
      <c r="C71" s="1326"/>
      <c r="D71" s="1326"/>
      <c r="E71" s="1326"/>
      <c r="F71" s="1326"/>
      <c r="G71" s="1326"/>
      <c r="H71" s="1326"/>
      <c r="I71" s="1326"/>
      <c r="J71" s="1326"/>
      <c r="K71" s="1326"/>
      <c r="L71" s="1326"/>
      <c r="M71" s="1326"/>
      <c r="N71" s="1326"/>
      <c r="O71" s="1326"/>
      <c r="P71" s="1326"/>
      <c r="Q71" s="1326"/>
      <c r="R71" s="1326"/>
      <c r="S71" s="1326"/>
      <c r="T71" s="1326"/>
      <c r="U71" s="1326"/>
      <c r="V71" s="1326"/>
      <c r="W71" s="1326"/>
      <c r="X71" s="1326"/>
      <c r="Y71" s="1326"/>
      <c r="Z71" s="1326"/>
      <c r="AA71" s="1326"/>
      <c r="AB71" s="1326"/>
      <c r="AC71" s="1326"/>
      <c r="AD71" s="1326"/>
      <c r="AE71" s="1326"/>
      <c r="AF71" s="1326"/>
      <c r="AG71" s="1326"/>
      <c r="AH71" s="1326"/>
      <c r="AI71" s="1326"/>
      <c r="AJ71" s="1326"/>
      <c r="AK71" s="1326"/>
      <c r="AL71" s="1326"/>
      <c r="AM71" s="1326"/>
      <c r="AN71" s="1326"/>
      <c r="AO71" s="1326"/>
      <c r="AP71" s="1326"/>
      <c r="AQ71" s="1326"/>
      <c r="AR71" s="1326"/>
      <c r="AS71" s="1326"/>
      <c r="AT71" s="1326"/>
      <c r="AU71" s="1326"/>
      <c r="AV71" s="1326"/>
      <c r="AW71" s="45"/>
      <c r="AX71" s="49"/>
      <c r="AY71" s="49"/>
      <c r="AZ71" s="68"/>
      <c r="BA71" s="1326"/>
      <c r="BB71" s="1326"/>
      <c r="BC71" s="1326"/>
      <c r="BD71" s="1326"/>
      <c r="BE71" s="1326"/>
      <c r="BF71" s="1326"/>
      <c r="BG71" s="1326"/>
      <c r="BH71" s="1326"/>
      <c r="BI71" s="1326"/>
      <c r="BJ71" s="1326"/>
      <c r="BK71" s="1326"/>
      <c r="BL71" s="1326"/>
      <c r="BM71" s="1326"/>
      <c r="BN71" s="1326"/>
      <c r="BO71" s="1326"/>
      <c r="BP71" s="1326"/>
      <c r="BQ71" s="1326"/>
      <c r="BR71" s="1326"/>
      <c r="BS71" s="1326"/>
      <c r="BT71" s="1326"/>
      <c r="BU71" s="1326"/>
      <c r="BV71" s="1326"/>
      <c r="BW71" s="1326"/>
      <c r="BX71" s="1326"/>
      <c r="BY71" s="1326"/>
      <c r="BZ71" s="1326"/>
      <c r="CA71" s="1326"/>
      <c r="CB71" s="1326"/>
      <c r="CC71" s="1326"/>
      <c r="CD71" s="1326"/>
      <c r="CE71" s="1326"/>
      <c r="CF71" s="1326"/>
      <c r="CG71" s="1326"/>
      <c r="CH71" s="1326"/>
      <c r="CI71" s="1326"/>
      <c r="CJ71" s="1326"/>
      <c r="CK71" s="1326"/>
      <c r="CL71" s="1326"/>
      <c r="CM71" s="1326"/>
      <c r="CN71" s="1326"/>
      <c r="CO71" s="1326"/>
      <c r="CP71" s="1326"/>
      <c r="CQ71" s="1326"/>
      <c r="CR71" s="1326"/>
      <c r="CS71" s="1326"/>
      <c r="CT71" s="1326"/>
      <c r="CU71" s="45"/>
      <c r="CV71" s="25"/>
      <c r="CW71" s="68"/>
    </row>
    <row r="72" spans="1:101" ht="16.5" customHeight="1">
      <c r="A72" s="68"/>
      <c r="B72" s="8"/>
      <c r="C72" s="1326"/>
      <c r="D72" s="1326"/>
      <c r="E72" s="1326"/>
      <c r="F72" s="1326"/>
      <c r="G72" s="1326"/>
      <c r="H72" s="1326"/>
      <c r="I72" s="1326"/>
      <c r="J72" s="1326"/>
      <c r="K72" s="1326"/>
      <c r="L72" s="1326"/>
      <c r="M72" s="1326"/>
      <c r="N72" s="1326"/>
      <c r="O72" s="1326"/>
      <c r="P72" s="1326"/>
      <c r="Q72" s="1326"/>
      <c r="R72" s="1326"/>
      <c r="S72" s="1326"/>
      <c r="T72" s="1326"/>
      <c r="U72" s="1326"/>
      <c r="V72" s="1326"/>
      <c r="W72" s="1326"/>
      <c r="X72" s="1326"/>
      <c r="Y72" s="1326"/>
      <c r="Z72" s="1326"/>
      <c r="AA72" s="1326"/>
      <c r="AB72" s="1326"/>
      <c r="AC72" s="1326"/>
      <c r="AD72" s="1326"/>
      <c r="AE72" s="1326"/>
      <c r="AF72" s="1326"/>
      <c r="AG72" s="1326"/>
      <c r="AH72" s="1326"/>
      <c r="AI72" s="1326"/>
      <c r="AJ72" s="1326"/>
      <c r="AK72" s="1326"/>
      <c r="AL72" s="1326"/>
      <c r="AM72" s="1326"/>
      <c r="AN72" s="1326"/>
      <c r="AO72" s="1326"/>
      <c r="AP72" s="1326"/>
      <c r="AQ72" s="1326"/>
      <c r="AR72" s="1326"/>
      <c r="AS72" s="1326"/>
      <c r="AT72" s="1326"/>
      <c r="AU72" s="1326"/>
      <c r="AV72" s="1326"/>
      <c r="AW72" s="69"/>
      <c r="AX72" s="49"/>
      <c r="AY72" s="49"/>
      <c r="AZ72" s="8"/>
      <c r="BA72" s="1326"/>
      <c r="BB72" s="1326"/>
      <c r="BC72" s="1326"/>
      <c r="BD72" s="1326"/>
      <c r="BE72" s="1326"/>
      <c r="BF72" s="1326"/>
      <c r="BG72" s="1326"/>
      <c r="BH72" s="1326"/>
      <c r="BI72" s="1326"/>
      <c r="BJ72" s="1326"/>
      <c r="BK72" s="1326"/>
      <c r="BL72" s="1326"/>
      <c r="BM72" s="1326"/>
      <c r="BN72" s="1326"/>
      <c r="BO72" s="1326"/>
      <c r="BP72" s="1326"/>
      <c r="BQ72" s="1326"/>
      <c r="BR72" s="1326"/>
      <c r="BS72" s="1326"/>
      <c r="BT72" s="1326"/>
      <c r="BU72" s="1326"/>
      <c r="BV72" s="1326"/>
      <c r="BW72" s="1326"/>
      <c r="BX72" s="1326"/>
      <c r="BY72" s="1326"/>
      <c r="BZ72" s="1326"/>
      <c r="CA72" s="1326"/>
      <c r="CB72" s="1326"/>
      <c r="CC72" s="1326"/>
      <c r="CD72" s="1326"/>
      <c r="CE72" s="1326"/>
      <c r="CF72" s="1326"/>
      <c r="CG72" s="1326"/>
      <c r="CH72" s="1326"/>
      <c r="CI72" s="1326"/>
      <c r="CJ72" s="1326"/>
      <c r="CK72" s="1326"/>
      <c r="CL72" s="1326"/>
      <c r="CM72" s="1326"/>
      <c r="CN72" s="1326"/>
      <c r="CO72" s="1326"/>
      <c r="CP72" s="1326"/>
      <c r="CQ72" s="1326"/>
      <c r="CR72" s="1326"/>
      <c r="CS72" s="1326"/>
      <c r="CT72" s="1326"/>
      <c r="CU72" s="69"/>
      <c r="CV72" s="25"/>
      <c r="CW72" s="68"/>
    </row>
    <row r="73" spans="1:101" ht="16.5" customHeight="1">
      <c r="A73" s="68"/>
      <c r="B73" s="71"/>
      <c r="C73" s="1326"/>
      <c r="D73" s="1326"/>
      <c r="E73" s="1326"/>
      <c r="F73" s="1326"/>
      <c r="G73" s="1326"/>
      <c r="H73" s="1326"/>
      <c r="I73" s="1326"/>
      <c r="J73" s="1326"/>
      <c r="K73" s="1326"/>
      <c r="L73" s="1326"/>
      <c r="M73" s="1326"/>
      <c r="N73" s="1326"/>
      <c r="O73" s="1326"/>
      <c r="P73" s="1326"/>
      <c r="Q73" s="1326"/>
      <c r="R73" s="1326"/>
      <c r="S73" s="1326"/>
      <c r="T73" s="1326"/>
      <c r="U73" s="1326"/>
      <c r="V73" s="1326"/>
      <c r="W73" s="1326"/>
      <c r="X73" s="1326"/>
      <c r="Y73" s="1326"/>
      <c r="Z73" s="1326"/>
      <c r="AA73" s="1326"/>
      <c r="AB73" s="1326"/>
      <c r="AC73" s="1326"/>
      <c r="AD73" s="1326"/>
      <c r="AE73" s="1326"/>
      <c r="AF73" s="1326"/>
      <c r="AG73" s="1326"/>
      <c r="AH73" s="1326"/>
      <c r="AI73" s="1326"/>
      <c r="AJ73" s="1326"/>
      <c r="AK73" s="1326"/>
      <c r="AL73" s="1326"/>
      <c r="AM73" s="1326"/>
      <c r="AN73" s="1326"/>
      <c r="AO73" s="1326"/>
      <c r="AP73" s="1326"/>
      <c r="AQ73" s="1326"/>
      <c r="AR73" s="1326"/>
      <c r="AS73" s="1326"/>
      <c r="AT73" s="1326"/>
      <c r="AU73" s="1326"/>
      <c r="AV73" s="1326"/>
      <c r="AW73" s="69"/>
      <c r="AX73" s="49"/>
      <c r="AY73" s="49"/>
      <c r="AZ73" s="71"/>
      <c r="BA73" s="1326"/>
      <c r="BB73" s="1326"/>
      <c r="BC73" s="1326"/>
      <c r="BD73" s="1326"/>
      <c r="BE73" s="1326"/>
      <c r="BF73" s="1326"/>
      <c r="BG73" s="1326"/>
      <c r="BH73" s="1326"/>
      <c r="BI73" s="1326"/>
      <c r="BJ73" s="1326"/>
      <c r="BK73" s="1326"/>
      <c r="BL73" s="1326"/>
      <c r="BM73" s="1326"/>
      <c r="BN73" s="1326"/>
      <c r="BO73" s="1326"/>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69"/>
      <c r="CV73" s="25"/>
      <c r="CW73" s="68"/>
    </row>
    <row r="74" spans="1:101" ht="16.5" customHeight="1">
      <c r="A74" s="68"/>
      <c r="B74" s="8"/>
      <c r="C74" s="1326"/>
      <c r="D74" s="1326"/>
      <c r="E74" s="1326"/>
      <c r="F74" s="1326"/>
      <c r="G74" s="1326"/>
      <c r="H74" s="1326"/>
      <c r="I74" s="1326"/>
      <c r="J74" s="1326"/>
      <c r="K74" s="1326"/>
      <c r="L74" s="1326"/>
      <c r="M74" s="1326"/>
      <c r="N74" s="1326"/>
      <c r="O74" s="1326"/>
      <c r="P74" s="1326"/>
      <c r="Q74" s="1326"/>
      <c r="R74" s="1326"/>
      <c r="S74" s="1326"/>
      <c r="T74" s="1326"/>
      <c r="U74" s="1326"/>
      <c r="V74" s="1326"/>
      <c r="W74" s="1326"/>
      <c r="X74" s="1326"/>
      <c r="Y74" s="1326"/>
      <c r="Z74" s="1326"/>
      <c r="AA74" s="1326"/>
      <c r="AB74" s="1326"/>
      <c r="AC74" s="1326"/>
      <c r="AD74" s="1326"/>
      <c r="AE74" s="1326"/>
      <c r="AF74" s="1326"/>
      <c r="AG74" s="1326"/>
      <c r="AH74" s="1326"/>
      <c r="AI74" s="1326"/>
      <c r="AJ74" s="1326"/>
      <c r="AK74" s="1326"/>
      <c r="AL74" s="1326"/>
      <c r="AM74" s="1326"/>
      <c r="AN74" s="1326"/>
      <c r="AO74" s="1326"/>
      <c r="AP74" s="1326"/>
      <c r="AQ74" s="1326"/>
      <c r="AR74" s="1326"/>
      <c r="AS74" s="1326"/>
      <c r="AT74" s="1326"/>
      <c r="AU74" s="1326"/>
      <c r="AV74" s="1326"/>
      <c r="AW74" s="9"/>
      <c r="AX74" s="49"/>
      <c r="AY74" s="49"/>
      <c r="AZ74" s="8"/>
      <c r="BA74" s="1326"/>
      <c r="BB74" s="1326"/>
      <c r="BC74" s="1326"/>
      <c r="BD74" s="1326"/>
      <c r="BE74" s="1326"/>
      <c r="BF74" s="1326"/>
      <c r="BG74" s="1326"/>
      <c r="BH74" s="1326"/>
      <c r="BI74" s="1326"/>
      <c r="BJ74" s="1326"/>
      <c r="BK74" s="1326"/>
      <c r="BL74" s="1326"/>
      <c r="BM74" s="1326"/>
      <c r="BN74" s="1326"/>
      <c r="BO74" s="1326"/>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9"/>
      <c r="CV74" s="25"/>
      <c r="CW74" s="68"/>
    </row>
    <row r="75" spans="1:101" ht="16.5" customHeight="1">
      <c r="A75" s="68"/>
      <c r="B75" s="68"/>
      <c r="C75" s="1326"/>
      <c r="D75" s="1326"/>
      <c r="E75" s="1326"/>
      <c r="F75" s="1326"/>
      <c r="G75" s="1326"/>
      <c r="H75" s="1326"/>
      <c r="I75" s="1326"/>
      <c r="J75" s="1326"/>
      <c r="K75" s="1326"/>
      <c r="L75" s="1326"/>
      <c r="M75" s="1326"/>
      <c r="N75" s="1326"/>
      <c r="O75" s="1326"/>
      <c r="P75" s="1326"/>
      <c r="Q75" s="1326"/>
      <c r="R75" s="1326"/>
      <c r="S75" s="1326"/>
      <c r="T75" s="1326"/>
      <c r="U75" s="1326"/>
      <c r="V75" s="1326"/>
      <c r="W75" s="1326"/>
      <c r="X75" s="1326"/>
      <c r="Y75" s="1326"/>
      <c r="Z75" s="1326"/>
      <c r="AA75" s="1326"/>
      <c r="AB75" s="1326"/>
      <c r="AC75" s="1326"/>
      <c r="AD75" s="1326"/>
      <c r="AE75" s="1326"/>
      <c r="AF75" s="1326"/>
      <c r="AG75" s="1326"/>
      <c r="AH75" s="1326"/>
      <c r="AI75" s="1326"/>
      <c r="AJ75" s="1326"/>
      <c r="AK75" s="1326"/>
      <c r="AL75" s="1326"/>
      <c r="AM75" s="1326"/>
      <c r="AN75" s="1326"/>
      <c r="AO75" s="1326"/>
      <c r="AP75" s="1326"/>
      <c r="AQ75" s="1326"/>
      <c r="AR75" s="1326"/>
      <c r="AS75" s="1326"/>
      <c r="AT75" s="1326"/>
      <c r="AU75" s="1326"/>
      <c r="AV75" s="1326"/>
      <c r="AW75" s="25"/>
      <c r="AX75" s="49"/>
      <c r="AY75" s="49"/>
      <c r="AZ75" s="68"/>
      <c r="BA75" s="1326"/>
      <c r="BB75" s="1326"/>
      <c r="BC75" s="1326"/>
      <c r="BD75" s="1326"/>
      <c r="BE75" s="1326"/>
      <c r="BF75" s="1326"/>
      <c r="BG75" s="1326"/>
      <c r="BH75" s="1326"/>
      <c r="BI75" s="1326"/>
      <c r="BJ75" s="1326"/>
      <c r="BK75" s="1326"/>
      <c r="BL75" s="1326"/>
      <c r="BM75" s="1326"/>
      <c r="BN75" s="1326"/>
      <c r="BO75" s="1326"/>
      <c r="BP75" s="1326"/>
      <c r="BQ75" s="1326"/>
      <c r="BR75" s="1326"/>
      <c r="BS75" s="1326"/>
      <c r="BT75" s="1326"/>
      <c r="BU75" s="1326"/>
      <c r="BV75" s="1326"/>
      <c r="BW75" s="1326"/>
      <c r="BX75" s="1326"/>
      <c r="BY75" s="1326"/>
      <c r="BZ75" s="1326"/>
      <c r="CA75" s="1326"/>
      <c r="CB75" s="1326"/>
      <c r="CC75" s="1326"/>
      <c r="CD75" s="1326"/>
      <c r="CE75" s="1326"/>
      <c r="CF75" s="1326"/>
      <c r="CG75" s="1326"/>
      <c r="CH75" s="1326"/>
      <c r="CI75" s="1326"/>
      <c r="CJ75" s="1326"/>
      <c r="CK75" s="1326"/>
      <c r="CL75" s="1326"/>
      <c r="CM75" s="1326"/>
      <c r="CN75" s="1326"/>
      <c r="CO75" s="1326"/>
      <c r="CP75" s="1326"/>
      <c r="CQ75" s="1326"/>
      <c r="CR75" s="1326"/>
      <c r="CS75" s="1326"/>
      <c r="CT75" s="1326"/>
      <c r="CU75" s="25"/>
      <c r="CV75" s="25"/>
      <c r="CW75" s="68"/>
    </row>
    <row r="76" spans="1:101" ht="16.5" customHeight="1">
      <c r="A76" s="68"/>
      <c r="B76" s="8"/>
      <c r="C76" s="1326"/>
      <c r="D76" s="1326"/>
      <c r="E76" s="1326"/>
      <c r="F76" s="1326"/>
      <c r="G76" s="1326"/>
      <c r="H76" s="1326"/>
      <c r="I76" s="1326"/>
      <c r="J76" s="1326"/>
      <c r="K76" s="1326"/>
      <c r="L76" s="1326"/>
      <c r="M76" s="1326"/>
      <c r="N76" s="1326"/>
      <c r="O76" s="1326"/>
      <c r="P76" s="1326"/>
      <c r="Q76" s="1326"/>
      <c r="R76" s="1326"/>
      <c r="S76" s="1326"/>
      <c r="T76" s="1326"/>
      <c r="U76" s="1326"/>
      <c r="V76" s="1326"/>
      <c r="W76" s="1326"/>
      <c r="X76" s="1326"/>
      <c r="Y76" s="1326"/>
      <c r="Z76" s="1326"/>
      <c r="AA76" s="1326"/>
      <c r="AB76" s="1326"/>
      <c r="AC76" s="1326"/>
      <c r="AD76" s="1326"/>
      <c r="AE76" s="1326"/>
      <c r="AF76" s="1326"/>
      <c r="AG76" s="1326"/>
      <c r="AH76" s="1326"/>
      <c r="AI76" s="1326"/>
      <c r="AJ76" s="1326"/>
      <c r="AK76" s="1326"/>
      <c r="AL76" s="1326"/>
      <c r="AM76" s="1326"/>
      <c r="AN76" s="1326"/>
      <c r="AO76" s="1326"/>
      <c r="AP76" s="1326"/>
      <c r="AQ76" s="1326"/>
      <c r="AR76" s="1326"/>
      <c r="AS76" s="1326"/>
      <c r="AT76" s="1326"/>
      <c r="AU76" s="1326"/>
      <c r="AV76" s="1326"/>
      <c r="AW76" s="72"/>
      <c r="AX76" s="49"/>
      <c r="AY76" s="49"/>
      <c r="AZ76" s="8"/>
      <c r="BA76" s="1326"/>
      <c r="BB76" s="1326"/>
      <c r="BC76" s="1326"/>
      <c r="BD76" s="1326"/>
      <c r="BE76" s="1326"/>
      <c r="BF76" s="1326"/>
      <c r="BG76" s="1326"/>
      <c r="BH76" s="1326"/>
      <c r="BI76" s="1326"/>
      <c r="BJ76" s="1326"/>
      <c r="BK76" s="1326"/>
      <c r="BL76" s="1326"/>
      <c r="BM76" s="1326"/>
      <c r="BN76" s="1326"/>
      <c r="BO76" s="1326"/>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72"/>
      <c r="CV76" s="25"/>
      <c r="CW76" s="68"/>
    </row>
    <row r="77" spans="1:101" ht="16.5" customHeight="1">
      <c r="A77" s="68"/>
      <c r="B77" s="73"/>
      <c r="C77" s="1326"/>
      <c r="D77" s="1326"/>
      <c r="E77" s="1326"/>
      <c r="F77" s="1326"/>
      <c r="G77" s="1326"/>
      <c r="H77" s="1326"/>
      <c r="I77" s="1326"/>
      <c r="J77" s="1326"/>
      <c r="K77" s="1326"/>
      <c r="L77" s="1326"/>
      <c r="M77" s="1326"/>
      <c r="N77" s="1326"/>
      <c r="O77" s="1326"/>
      <c r="P77" s="1326"/>
      <c r="Q77" s="1326"/>
      <c r="R77" s="1326"/>
      <c r="S77" s="1326"/>
      <c r="T77" s="1326"/>
      <c r="U77" s="1326"/>
      <c r="V77" s="1326"/>
      <c r="W77" s="1326"/>
      <c r="X77" s="1326"/>
      <c r="Y77" s="1326"/>
      <c r="Z77" s="1326"/>
      <c r="AA77" s="1326"/>
      <c r="AB77" s="1326"/>
      <c r="AC77" s="1326"/>
      <c r="AD77" s="1326"/>
      <c r="AE77" s="1326"/>
      <c r="AF77" s="1326"/>
      <c r="AG77" s="1326"/>
      <c r="AH77" s="1326"/>
      <c r="AI77" s="1326"/>
      <c r="AJ77" s="1326"/>
      <c r="AK77" s="1326"/>
      <c r="AL77" s="1326"/>
      <c r="AM77" s="1326"/>
      <c r="AN77" s="1326"/>
      <c r="AO77" s="1326"/>
      <c r="AP77" s="1326"/>
      <c r="AQ77" s="1326"/>
      <c r="AR77" s="1326"/>
      <c r="AS77" s="1326"/>
      <c r="AT77" s="1326"/>
      <c r="AU77" s="1326"/>
      <c r="AV77" s="1326"/>
      <c r="AW77" s="25"/>
      <c r="AX77" s="49"/>
      <c r="AY77" s="49"/>
      <c r="AZ77" s="73"/>
      <c r="BA77" s="1326"/>
      <c r="BB77" s="1326"/>
      <c r="BC77" s="1326"/>
      <c r="BD77" s="1326"/>
      <c r="BE77" s="1326"/>
      <c r="BF77" s="1326"/>
      <c r="BG77" s="1326"/>
      <c r="BH77" s="1326"/>
      <c r="BI77" s="1326"/>
      <c r="BJ77" s="1326"/>
      <c r="BK77" s="1326"/>
      <c r="BL77" s="1326"/>
      <c r="BM77" s="1326"/>
      <c r="BN77" s="1326"/>
      <c r="BO77" s="1326"/>
      <c r="BP77" s="1326"/>
      <c r="BQ77" s="1326"/>
      <c r="BR77" s="1326"/>
      <c r="BS77" s="1326"/>
      <c r="BT77" s="1326"/>
      <c r="BU77" s="1326"/>
      <c r="BV77" s="1326"/>
      <c r="BW77" s="1326"/>
      <c r="BX77" s="1326"/>
      <c r="BY77" s="1326"/>
      <c r="BZ77" s="1326"/>
      <c r="CA77" s="1326"/>
      <c r="CB77" s="1326"/>
      <c r="CC77" s="1326"/>
      <c r="CD77" s="1326"/>
      <c r="CE77" s="1326"/>
      <c r="CF77" s="1326"/>
      <c r="CG77" s="1326"/>
      <c r="CH77" s="1326"/>
      <c r="CI77" s="1326"/>
      <c r="CJ77" s="1326"/>
      <c r="CK77" s="1326"/>
      <c r="CL77" s="1326"/>
      <c r="CM77" s="1326"/>
      <c r="CN77" s="1326"/>
      <c r="CO77" s="1326"/>
      <c r="CP77" s="1326"/>
      <c r="CQ77" s="1326"/>
      <c r="CR77" s="1326"/>
      <c r="CS77" s="1326"/>
      <c r="CT77" s="1326"/>
      <c r="CU77" s="25"/>
      <c r="CV77" s="25"/>
      <c r="CW77" s="68"/>
    </row>
    <row r="78" spans="1:101" ht="16.5" customHeight="1">
      <c r="A78" s="68"/>
      <c r="B78" s="74"/>
      <c r="C78" s="1326"/>
      <c r="D78" s="1326"/>
      <c r="E78" s="1326"/>
      <c r="F78" s="1326"/>
      <c r="G78" s="1326"/>
      <c r="H78" s="1326"/>
      <c r="I78" s="1326"/>
      <c r="J78" s="1326"/>
      <c r="K78" s="1326"/>
      <c r="L78" s="1326"/>
      <c r="M78" s="1326"/>
      <c r="N78" s="1326"/>
      <c r="O78" s="1326"/>
      <c r="P78" s="1326"/>
      <c r="Q78" s="1326"/>
      <c r="R78" s="1326"/>
      <c r="S78" s="1326"/>
      <c r="T78" s="1326"/>
      <c r="U78" s="1326"/>
      <c r="V78" s="1326"/>
      <c r="W78" s="1326"/>
      <c r="X78" s="1326"/>
      <c r="Y78" s="1326"/>
      <c r="Z78" s="1326"/>
      <c r="AA78" s="1326"/>
      <c r="AB78" s="1326"/>
      <c r="AC78" s="1326"/>
      <c r="AD78" s="1326"/>
      <c r="AE78" s="1326"/>
      <c r="AF78" s="1326"/>
      <c r="AG78" s="1326"/>
      <c r="AH78" s="1326"/>
      <c r="AI78" s="1326"/>
      <c r="AJ78" s="1326"/>
      <c r="AK78" s="1326"/>
      <c r="AL78" s="1326"/>
      <c r="AM78" s="1326"/>
      <c r="AN78" s="1326"/>
      <c r="AO78" s="1326"/>
      <c r="AP78" s="1326"/>
      <c r="AQ78" s="1326"/>
      <c r="AR78" s="1326"/>
      <c r="AS78" s="1326"/>
      <c r="AT78" s="1326"/>
      <c r="AU78" s="1326"/>
      <c r="AV78" s="1326"/>
      <c r="AW78" s="25"/>
      <c r="AX78" s="49"/>
      <c r="AY78" s="49"/>
      <c r="AZ78" s="74"/>
      <c r="BA78" s="1326"/>
      <c r="BB78" s="1326"/>
      <c r="BC78" s="1326"/>
      <c r="BD78" s="1326"/>
      <c r="BE78" s="1326"/>
      <c r="BF78" s="1326"/>
      <c r="BG78" s="1326"/>
      <c r="BH78" s="1326"/>
      <c r="BI78" s="1326"/>
      <c r="BJ78" s="1326"/>
      <c r="BK78" s="1326"/>
      <c r="BL78" s="1326"/>
      <c r="BM78" s="1326"/>
      <c r="BN78" s="1326"/>
      <c r="BO78" s="1326"/>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25"/>
      <c r="CV78" s="25"/>
      <c r="CW78" s="68"/>
    </row>
    <row r="79" spans="1:101" ht="16.5" customHeight="1">
      <c r="A79" s="68"/>
      <c r="B79" s="46"/>
      <c r="C79" s="1326"/>
      <c r="D79" s="1326"/>
      <c r="E79" s="1326"/>
      <c r="F79" s="1326"/>
      <c r="G79" s="1326"/>
      <c r="H79" s="1326"/>
      <c r="I79" s="1326"/>
      <c r="J79" s="1326"/>
      <c r="K79" s="1326"/>
      <c r="L79" s="1326"/>
      <c r="M79" s="1326"/>
      <c r="N79" s="1326"/>
      <c r="O79" s="1326"/>
      <c r="P79" s="1326"/>
      <c r="Q79" s="1326"/>
      <c r="R79" s="1326"/>
      <c r="S79" s="1326"/>
      <c r="T79" s="1326"/>
      <c r="U79" s="1326"/>
      <c r="V79" s="1326"/>
      <c r="W79" s="1326"/>
      <c r="X79" s="1326"/>
      <c r="Y79" s="1326"/>
      <c r="Z79" s="1326"/>
      <c r="AA79" s="1326"/>
      <c r="AB79" s="1326"/>
      <c r="AC79" s="1326"/>
      <c r="AD79" s="1326"/>
      <c r="AE79" s="1326"/>
      <c r="AF79" s="1326"/>
      <c r="AG79" s="1326"/>
      <c r="AH79" s="1326"/>
      <c r="AI79" s="1326"/>
      <c r="AJ79" s="1326"/>
      <c r="AK79" s="1326"/>
      <c r="AL79" s="1326"/>
      <c r="AM79" s="1326"/>
      <c r="AN79" s="1326"/>
      <c r="AO79" s="1326"/>
      <c r="AP79" s="1326"/>
      <c r="AQ79" s="1326"/>
      <c r="AR79" s="1326"/>
      <c r="AS79" s="1326"/>
      <c r="AT79" s="1326"/>
      <c r="AU79" s="1326"/>
      <c r="AV79" s="1326"/>
      <c r="AW79" s="25"/>
      <c r="AX79" s="49"/>
      <c r="AY79" s="49"/>
      <c r="AZ79" s="46"/>
      <c r="BA79" s="1326"/>
      <c r="BB79" s="1326"/>
      <c r="BC79" s="1326"/>
      <c r="BD79" s="1326"/>
      <c r="BE79" s="1326"/>
      <c r="BF79" s="1326"/>
      <c r="BG79" s="1326"/>
      <c r="BH79" s="1326"/>
      <c r="BI79" s="1326"/>
      <c r="BJ79" s="1326"/>
      <c r="BK79" s="1326"/>
      <c r="BL79" s="1326"/>
      <c r="BM79" s="1326"/>
      <c r="BN79" s="1326"/>
      <c r="BO79" s="1326"/>
      <c r="BP79" s="1326"/>
      <c r="BQ79" s="1326"/>
      <c r="BR79" s="1326"/>
      <c r="BS79" s="1326"/>
      <c r="BT79" s="1326"/>
      <c r="BU79" s="1326"/>
      <c r="BV79" s="1326"/>
      <c r="BW79" s="1326"/>
      <c r="BX79" s="1326"/>
      <c r="BY79" s="1326"/>
      <c r="BZ79" s="1326"/>
      <c r="CA79" s="1326"/>
      <c r="CB79" s="1326"/>
      <c r="CC79" s="1326"/>
      <c r="CD79" s="1326"/>
      <c r="CE79" s="1326"/>
      <c r="CF79" s="1326"/>
      <c r="CG79" s="1326"/>
      <c r="CH79" s="1326"/>
      <c r="CI79" s="1326"/>
      <c r="CJ79" s="1326"/>
      <c r="CK79" s="1326"/>
      <c r="CL79" s="1326"/>
      <c r="CM79" s="1326"/>
      <c r="CN79" s="1326"/>
      <c r="CO79" s="1326"/>
      <c r="CP79" s="1326"/>
      <c r="CQ79" s="1326"/>
      <c r="CR79" s="1326"/>
      <c r="CS79" s="1326"/>
      <c r="CT79" s="1326"/>
      <c r="CU79" s="25"/>
      <c r="CV79" s="25"/>
      <c r="CW79" s="68"/>
    </row>
    <row r="80" spans="1:101" ht="16.5" customHeight="1">
      <c r="A80" s="68"/>
      <c r="B80" s="47"/>
      <c r="C80" s="1326"/>
      <c r="D80" s="1326"/>
      <c r="E80" s="1326"/>
      <c r="F80" s="1326"/>
      <c r="G80" s="1326"/>
      <c r="H80" s="1326"/>
      <c r="I80" s="1326"/>
      <c r="J80" s="1326"/>
      <c r="K80" s="1326"/>
      <c r="L80" s="1326"/>
      <c r="M80" s="1326"/>
      <c r="N80" s="1326"/>
      <c r="O80" s="1326"/>
      <c r="P80" s="1326"/>
      <c r="Q80" s="1326"/>
      <c r="R80" s="1326"/>
      <c r="S80" s="1326"/>
      <c r="T80" s="1326"/>
      <c r="U80" s="1326"/>
      <c r="V80" s="1326"/>
      <c r="W80" s="1326"/>
      <c r="X80" s="1326"/>
      <c r="Y80" s="1326"/>
      <c r="Z80" s="1326"/>
      <c r="AA80" s="1326"/>
      <c r="AB80" s="1326"/>
      <c r="AC80" s="1326"/>
      <c r="AD80" s="1326"/>
      <c r="AE80" s="1326"/>
      <c r="AF80" s="1326"/>
      <c r="AG80" s="1326"/>
      <c r="AH80" s="1326"/>
      <c r="AI80" s="1326"/>
      <c r="AJ80" s="1326"/>
      <c r="AK80" s="1326"/>
      <c r="AL80" s="1326"/>
      <c r="AM80" s="1326"/>
      <c r="AN80" s="1326"/>
      <c r="AO80" s="1326"/>
      <c r="AP80" s="1326"/>
      <c r="AQ80" s="1326"/>
      <c r="AR80" s="1326"/>
      <c r="AS80" s="1326"/>
      <c r="AT80" s="1326"/>
      <c r="AU80" s="1326"/>
      <c r="AV80" s="1326"/>
      <c r="AW80" s="25"/>
      <c r="AX80" s="49"/>
      <c r="AY80" s="49"/>
      <c r="AZ80" s="47"/>
      <c r="BA80" s="1326"/>
      <c r="BB80" s="1326"/>
      <c r="BC80" s="1326"/>
      <c r="BD80" s="1326"/>
      <c r="BE80" s="1326"/>
      <c r="BF80" s="1326"/>
      <c r="BG80" s="1326"/>
      <c r="BH80" s="1326"/>
      <c r="BI80" s="1326"/>
      <c r="BJ80" s="1326"/>
      <c r="BK80" s="1326"/>
      <c r="BL80" s="1326"/>
      <c r="BM80" s="1326"/>
      <c r="BN80" s="1326"/>
      <c r="BO80" s="1326"/>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25"/>
      <c r="CV80" s="25"/>
      <c r="CW80" s="68"/>
    </row>
    <row r="81" spans="1:101" ht="16.5" customHeight="1">
      <c r="A81" s="68"/>
      <c r="B81" s="46"/>
      <c r="C81" s="1326"/>
      <c r="D81" s="1326"/>
      <c r="E81" s="1326"/>
      <c r="F81" s="1326"/>
      <c r="G81" s="1326"/>
      <c r="H81" s="1326"/>
      <c r="I81" s="1326"/>
      <c r="J81" s="1326"/>
      <c r="K81" s="1326"/>
      <c r="L81" s="1326"/>
      <c r="M81" s="1326"/>
      <c r="N81" s="1326"/>
      <c r="O81" s="1326"/>
      <c r="P81" s="1326"/>
      <c r="Q81" s="1326"/>
      <c r="R81" s="1326"/>
      <c r="S81" s="1326"/>
      <c r="T81" s="1326"/>
      <c r="U81" s="1326"/>
      <c r="V81" s="1326"/>
      <c r="W81" s="1326"/>
      <c r="X81" s="1326"/>
      <c r="Y81" s="1326"/>
      <c r="Z81" s="1326"/>
      <c r="AA81" s="1326"/>
      <c r="AB81" s="1326"/>
      <c r="AC81" s="1326"/>
      <c r="AD81" s="1326"/>
      <c r="AE81" s="1326"/>
      <c r="AF81" s="1326"/>
      <c r="AG81" s="1326"/>
      <c r="AH81" s="1326"/>
      <c r="AI81" s="1326"/>
      <c r="AJ81" s="1326"/>
      <c r="AK81" s="1326"/>
      <c r="AL81" s="1326"/>
      <c r="AM81" s="1326"/>
      <c r="AN81" s="1326"/>
      <c r="AO81" s="1326"/>
      <c r="AP81" s="1326"/>
      <c r="AQ81" s="1326"/>
      <c r="AR81" s="1326"/>
      <c r="AS81" s="1326"/>
      <c r="AT81" s="1326"/>
      <c r="AU81" s="1326"/>
      <c r="AV81" s="1326"/>
      <c r="AW81" s="25"/>
      <c r="AX81" s="49"/>
      <c r="AY81" s="49"/>
      <c r="AZ81" s="46"/>
      <c r="BA81" s="1326"/>
      <c r="BB81" s="1326"/>
      <c r="BC81" s="1326"/>
      <c r="BD81" s="1326"/>
      <c r="BE81" s="1326"/>
      <c r="BF81" s="1326"/>
      <c r="BG81" s="1326"/>
      <c r="BH81" s="1326"/>
      <c r="BI81" s="1326"/>
      <c r="BJ81" s="1326"/>
      <c r="BK81" s="1326"/>
      <c r="BL81" s="1326"/>
      <c r="BM81" s="1326"/>
      <c r="BN81" s="1326"/>
      <c r="BO81" s="1326"/>
      <c r="BP81" s="1326"/>
      <c r="BQ81" s="1326"/>
      <c r="BR81" s="1326"/>
      <c r="BS81" s="1326"/>
      <c r="BT81" s="1326"/>
      <c r="BU81" s="1326"/>
      <c r="BV81" s="1326"/>
      <c r="BW81" s="1326"/>
      <c r="BX81" s="1326"/>
      <c r="BY81" s="1326"/>
      <c r="BZ81" s="1326"/>
      <c r="CA81" s="1326"/>
      <c r="CB81" s="1326"/>
      <c r="CC81" s="1326"/>
      <c r="CD81" s="1326"/>
      <c r="CE81" s="1326"/>
      <c r="CF81" s="1326"/>
      <c r="CG81" s="1326"/>
      <c r="CH81" s="1326"/>
      <c r="CI81" s="1326"/>
      <c r="CJ81" s="1326"/>
      <c r="CK81" s="1326"/>
      <c r="CL81" s="1326"/>
      <c r="CM81" s="1326"/>
      <c r="CN81" s="1326"/>
      <c r="CO81" s="1326"/>
      <c r="CP81" s="1326"/>
      <c r="CQ81" s="1326"/>
      <c r="CR81" s="1326"/>
      <c r="CS81" s="1326"/>
      <c r="CT81" s="1326"/>
      <c r="CU81" s="25"/>
      <c r="CV81" s="25"/>
      <c r="CW81" s="68"/>
    </row>
    <row r="82" spans="1:101" ht="16.5" customHeight="1">
      <c r="A82" s="68"/>
      <c r="B82" s="47"/>
      <c r="C82" s="1326"/>
      <c r="D82" s="1326"/>
      <c r="E82" s="1326"/>
      <c r="F82" s="1326"/>
      <c r="G82" s="1326"/>
      <c r="H82" s="1326"/>
      <c r="I82" s="1326"/>
      <c r="J82" s="1326"/>
      <c r="K82" s="1326"/>
      <c r="L82" s="1326"/>
      <c r="M82" s="1326"/>
      <c r="N82" s="1326"/>
      <c r="O82" s="1326"/>
      <c r="P82" s="1326"/>
      <c r="Q82" s="1326"/>
      <c r="R82" s="1326"/>
      <c r="S82" s="1326"/>
      <c r="T82" s="1326"/>
      <c r="U82" s="1326"/>
      <c r="V82" s="1326"/>
      <c r="W82" s="1326"/>
      <c r="X82" s="1326"/>
      <c r="Y82" s="1326"/>
      <c r="Z82" s="1326"/>
      <c r="AA82" s="1326"/>
      <c r="AB82" s="1326"/>
      <c r="AC82" s="1326"/>
      <c r="AD82" s="1326"/>
      <c r="AE82" s="1326"/>
      <c r="AF82" s="1326"/>
      <c r="AG82" s="1326"/>
      <c r="AH82" s="1326"/>
      <c r="AI82" s="1326"/>
      <c r="AJ82" s="1326"/>
      <c r="AK82" s="1326"/>
      <c r="AL82" s="1326"/>
      <c r="AM82" s="1326"/>
      <c r="AN82" s="1326"/>
      <c r="AO82" s="1326"/>
      <c r="AP82" s="1326"/>
      <c r="AQ82" s="1326"/>
      <c r="AR82" s="1326"/>
      <c r="AS82" s="1326"/>
      <c r="AT82" s="1326"/>
      <c r="AU82" s="1326"/>
      <c r="AV82" s="1326"/>
      <c r="AW82" s="25"/>
      <c r="AX82" s="49"/>
      <c r="AY82" s="49"/>
      <c r="AZ82" s="47"/>
      <c r="BA82" s="1326"/>
      <c r="BB82" s="1326"/>
      <c r="BC82" s="1326"/>
      <c r="BD82" s="1326"/>
      <c r="BE82" s="1326"/>
      <c r="BF82" s="1326"/>
      <c r="BG82" s="1326"/>
      <c r="BH82" s="1326"/>
      <c r="BI82" s="1326"/>
      <c r="BJ82" s="1326"/>
      <c r="BK82" s="1326"/>
      <c r="BL82" s="1326"/>
      <c r="BM82" s="1326"/>
      <c r="BN82" s="1326"/>
      <c r="BO82" s="1326"/>
      <c r="BP82" s="1326"/>
      <c r="BQ82" s="1326"/>
      <c r="BR82" s="1326"/>
      <c r="BS82" s="1326"/>
      <c r="BT82" s="1326"/>
      <c r="BU82" s="1326"/>
      <c r="BV82" s="1326"/>
      <c r="BW82" s="1326"/>
      <c r="BX82" s="1326"/>
      <c r="BY82" s="1326"/>
      <c r="BZ82" s="1326"/>
      <c r="CA82" s="1326"/>
      <c r="CB82" s="1326"/>
      <c r="CC82" s="1326"/>
      <c r="CD82" s="1326"/>
      <c r="CE82" s="1326"/>
      <c r="CF82" s="1326"/>
      <c r="CG82" s="1326"/>
      <c r="CH82" s="1326"/>
      <c r="CI82" s="1326"/>
      <c r="CJ82" s="1326"/>
      <c r="CK82" s="1326"/>
      <c r="CL82" s="1326"/>
      <c r="CM82" s="1326"/>
      <c r="CN82" s="1326"/>
      <c r="CO82" s="1326"/>
      <c r="CP82" s="1326"/>
      <c r="CQ82" s="1326"/>
      <c r="CR82" s="1326"/>
      <c r="CS82" s="1326"/>
      <c r="CT82" s="1326"/>
      <c r="CU82" s="25"/>
      <c r="CV82" s="25"/>
      <c r="CW82" s="68"/>
    </row>
    <row r="83" spans="1:101" ht="16.5" customHeight="1">
      <c r="A83" s="68"/>
      <c r="B83" s="46"/>
      <c r="C83" s="1326"/>
      <c r="D83" s="1326"/>
      <c r="E83" s="1326"/>
      <c r="F83" s="1326"/>
      <c r="G83" s="1326"/>
      <c r="H83" s="1326"/>
      <c r="I83" s="1326"/>
      <c r="J83" s="1326"/>
      <c r="K83" s="1326"/>
      <c r="L83" s="1326"/>
      <c r="M83" s="1326"/>
      <c r="N83" s="1326"/>
      <c r="O83" s="1326"/>
      <c r="P83" s="1326"/>
      <c r="Q83" s="1326"/>
      <c r="R83" s="1326"/>
      <c r="S83" s="1326"/>
      <c r="T83" s="1326"/>
      <c r="U83" s="1326"/>
      <c r="V83" s="1326"/>
      <c r="W83" s="1326"/>
      <c r="X83" s="1326"/>
      <c r="Y83" s="1326"/>
      <c r="Z83" s="1326"/>
      <c r="AA83" s="1326"/>
      <c r="AB83" s="1326"/>
      <c r="AC83" s="1326"/>
      <c r="AD83" s="1326"/>
      <c r="AE83" s="1326"/>
      <c r="AF83" s="1326"/>
      <c r="AG83" s="1326"/>
      <c r="AH83" s="1326"/>
      <c r="AI83" s="1326"/>
      <c r="AJ83" s="1326"/>
      <c r="AK83" s="1326"/>
      <c r="AL83" s="1326"/>
      <c r="AM83" s="1326"/>
      <c r="AN83" s="1326"/>
      <c r="AO83" s="1326"/>
      <c r="AP83" s="1326"/>
      <c r="AQ83" s="1326"/>
      <c r="AR83" s="1326"/>
      <c r="AS83" s="1326"/>
      <c r="AT83" s="1326"/>
      <c r="AU83" s="1326"/>
      <c r="AV83" s="1326"/>
      <c r="AW83" s="48"/>
      <c r="AX83" s="49"/>
      <c r="AY83" s="49"/>
      <c r="AZ83" s="46"/>
      <c r="BA83" s="1326"/>
      <c r="BB83" s="1326"/>
      <c r="BC83" s="1326"/>
      <c r="BD83" s="1326"/>
      <c r="BE83" s="1326"/>
      <c r="BF83" s="1326"/>
      <c r="BG83" s="1326"/>
      <c r="BH83" s="1326"/>
      <c r="BI83" s="1326"/>
      <c r="BJ83" s="1326"/>
      <c r="BK83" s="1326"/>
      <c r="BL83" s="1326"/>
      <c r="BM83" s="1326"/>
      <c r="BN83" s="1326"/>
      <c r="BO83" s="1326"/>
      <c r="BP83" s="1326"/>
      <c r="BQ83" s="1326"/>
      <c r="BR83" s="1326"/>
      <c r="BS83" s="1326"/>
      <c r="BT83" s="1326"/>
      <c r="BU83" s="1326"/>
      <c r="BV83" s="1326"/>
      <c r="BW83" s="1326"/>
      <c r="BX83" s="1326"/>
      <c r="BY83" s="1326"/>
      <c r="BZ83" s="1326"/>
      <c r="CA83" s="1326"/>
      <c r="CB83" s="1326"/>
      <c r="CC83" s="1326"/>
      <c r="CD83" s="1326"/>
      <c r="CE83" s="1326"/>
      <c r="CF83" s="1326"/>
      <c r="CG83" s="1326"/>
      <c r="CH83" s="1326"/>
      <c r="CI83" s="1326"/>
      <c r="CJ83" s="1326"/>
      <c r="CK83" s="1326"/>
      <c r="CL83" s="1326"/>
      <c r="CM83" s="1326"/>
      <c r="CN83" s="1326"/>
      <c r="CO83" s="1326"/>
      <c r="CP83" s="1326"/>
      <c r="CQ83" s="1326"/>
      <c r="CR83" s="1326"/>
      <c r="CS83" s="1326"/>
      <c r="CT83" s="1326"/>
      <c r="CU83" s="48"/>
      <c r="CV83" s="25"/>
      <c r="CW83" s="68"/>
    </row>
    <row r="84" spans="1:101" ht="16.5" customHeight="1">
      <c r="A84" s="68"/>
      <c r="B84" s="47"/>
      <c r="C84" s="1326"/>
      <c r="D84" s="1326"/>
      <c r="E84" s="1326"/>
      <c r="F84" s="1326"/>
      <c r="G84" s="1326"/>
      <c r="H84" s="1326"/>
      <c r="I84" s="1326"/>
      <c r="J84" s="1326"/>
      <c r="K84" s="1326"/>
      <c r="L84" s="1326"/>
      <c r="M84" s="1326"/>
      <c r="N84" s="1326"/>
      <c r="O84" s="1326"/>
      <c r="P84" s="1326"/>
      <c r="Q84" s="1326"/>
      <c r="R84" s="1326"/>
      <c r="S84" s="1326"/>
      <c r="T84" s="1326"/>
      <c r="U84" s="1326"/>
      <c r="V84" s="1326"/>
      <c r="W84" s="1326"/>
      <c r="X84" s="1326"/>
      <c r="Y84" s="1326"/>
      <c r="Z84" s="1326"/>
      <c r="AA84" s="1326"/>
      <c r="AB84" s="1326"/>
      <c r="AC84" s="1326"/>
      <c r="AD84" s="1326"/>
      <c r="AE84" s="1326"/>
      <c r="AF84" s="1326"/>
      <c r="AG84" s="1326"/>
      <c r="AH84" s="1326"/>
      <c r="AI84" s="1326"/>
      <c r="AJ84" s="1326"/>
      <c r="AK84" s="1326"/>
      <c r="AL84" s="1326"/>
      <c r="AM84" s="1326"/>
      <c r="AN84" s="1326"/>
      <c r="AO84" s="1326"/>
      <c r="AP84" s="1326"/>
      <c r="AQ84" s="1326"/>
      <c r="AR84" s="1326"/>
      <c r="AS84" s="1326"/>
      <c r="AT84" s="1326"/>
      <c r="AU84" s="1326"/>
      <c r="AV84" s="1326"/>
      <c r="AW84" s="48"/>
      <c r="AX84" s="49"/>
      <c r="AY84" s="49"/>
      <c r="AZ84" s="47"/>
      <c r="BA84" s="1326"/>
      <c r="BB84" s="1326"/>
      <c r="BC84" s="1326"/>
      <c r="BD84" s="1326"/>
      <c r="BE84" s="1326"/>
      <c r="BF84" s="1326"/>
      <c r="BG84" s="1326"/>
      <c r="BH84" s="1326"/>
      <c r="BI84" s="1326"/>
      <c r="BJ84" s="1326"/>
      <c r="BK84" s="1326"/>
      <c r="BL84" s="1326"/>
      <c r="BM84" s="1326"/>
      <c r="BN84" s="1326"/>
      <c r="BO84" s="1326"/>
      <c r="BP84" s="1326"/>
      <c r="BQ84" s="1326"/>
      <c r="BR84" s="1326"/>
      <c r="BS84" s="1326"/>
      <c r="BT84" s="1326"/>
      <c r="BU84" s="1326"/>
      <c r="BV84" s="1326"/>
      <c r="BW84" s="1326"/>
      <c r="BX84" s="1326"/>
      <c r="BY84" s="1326"/>
      <c r="BZ84" s="1326"/>
      <c r="CA84" s="1326"/>
      <c r="CB84" s="1326"/>
      <c r="CC84" s="1326"/>
      <c r="CD84" s="1326"/>
      <c r="CE84" s="1326"/>
      <c r="CF84" s="1326"/>
      <c r="CG84" s="1326"/>
      <c r="CH84" s="1326"/>
      <c r="CI84" s="1326"/>
      <c r="CJ84" s="1326"/>
      <c r="CK84" s="1326"/>
      <c r="CL84" s="1326"/>
      <c r="CM84" s="1326"/>
      <c r="CN84" s="1326"/>
      <c r="CO84" s="1326"/>
      <c r="CP84" s="1326"/>
      <c r="CQ84" s="1326"/>
      <c r="CR84" s="1326"/>
      <c r="CS84" s="1326"/>
      <c r="CT84" s="1326"/>
      <c r="CU84" s="48"/>
      <c r="CV84" s="25"/>
      <c r="CW84" s="68"/>
    </row>
    <row r="85" spans="1:101" ht="16.5" customHeight="1">
      <c r="A85" s="68"/>
      <c r="B85" s="46"/>
      <c r="C85" s="1326"/>
      <c r="D85" s="1326"/>
      <c r="E85" s="1326"/>
      <c r="F85" s="1326"/>
      <c r="G85" s="1326"/>
      <c r="H85" s="1326"/>
      <c r="I85" s="1326"/>
      <c r="J85" s="1326"/>
      <c r="K85" s="1326"/>
      <c r="L85" s="1326"/>
      <c r="M85" s="1326"/>
      <c r="N85" s="1326"/>
      <c r="O85" s="1326"/>
      <c r="P85" s="1326"/>
      <c r="Q85" s="1326"/>
      <c r="R85" s="1326"/>
      <c r="S85" s="1326"/>
      <c r="T85" s="1326"/>
      <c r="U85" s="1326"/>
      <c r="V85" s="1326"/>
      <c r="W85" s="1326"/>
      <c r="X85" s="1326"/>
      <c r="Y85" s="1326"/>
      <c r="Z85" s="1326"/>
      <c r="AA85" s="1326"/>
      <c r="AB85" s="1326"/>
      <c r="AC85" s="1326"/>
      <c r="AD85" s="1326"/>
      <c r="AE85" s="1326"/>
      <c r="AF85" s="1326"/>
      <c r="AG85" s="1326"/>
      <c r="AH85" s="1326"/>
      <c r="AI85" s="1326"/>
      <c r="AJ85" s="1326"/>
      <c r="AK85" s="1326"/>
      <c r="AL85" s="1326"/>
      <c r="AM85" s="1326"/>
      <c r="AN85" s="1326"/>
      <c r="AO85" s="1326"/>
      <c r="AP85" s="1326"/>
      <c r="AQ85" s="1326"/>
      <c r="AR85" s="1326"/>
      <c r="AS85" s="1326"/>
      <c r="AT85" s="1326"/>
      <c r="AU85" s="1326"/>
      <c r="AV85" s="1326"/>
      <c r="AW85" s="48"/>
      <c r="AX85" s="49"/>
      <c r="AY85" s="49"/>
      <c r="AZ85" s="46"/>
      <c r="BA85" s="1326"/>
      <c r="BB85" s="1326"/>
      <c r="BC85" s="1326"/>
      <c r="BD85" s="1326"/>
      <c r="BE85" s="1326"/>
      <c r="BF85" s="1326"/>
      <c r="BG85" s="1326"/>
      <c r="BH85" s="1326"/>
      <c r="BI85" s="1326"/>
      <c r="BJ85" s="1326"/>
      <c r="BK85" s="1326"/>
      <c r="BL85" s="1326"/>
      <c r="BM85" s="1326"/>
      <c r="BN85" s="1326"/>
      <c r="BO85" s="1326"/>
      <c r="BP85" s="1326"/>
      <c r="BQ85" s="1326"/>
      <c r="BR85" s="1326"/>
      <c r="BS85" s="1326"/>
      <c r="BT85" s="1326"/>
      <c r="BU85" s="1326"/>
      <c r="BV85" s="1326"/>
      <c r="BW85" s="1326"/>
      <c r="BX85" s="1326"/>
      <c r="BY85" s="1326"/>
      <c r="BZ85" s="1326"/>
      <c r="CA85" s="1326"/>
      <c r="CB85" s="1326"/>
      <c r="CC85" s="1326"/>
      <c r="CD85" s="1326"/>
      <c r="CE85" s="1326"/>
      <c r="CF85" s="1326"/>
      <c r="CG85" s="1326"/>
      <c r="CH85" s="1326"/>
      <c r="CI85" s="1326"/>
      <c r="CJ85" s="1326"/>
      <c r="CK85" s="1326"/>
      <c r="CL85" s="1326"/>
      <c r="CM85" s="1326"/>
      <c r="CN85" s="1326"/>
      <c r="CO85" s="1326"/>
      <c r="CP85" s="1326"/>
      <c r="CQ85" s="1326"/>
      <c r="CR85" s="1326"/>
      <c r="CS85" s="1326"/>
      <c r="CT85" s="1326"/>
      <c r="CU85" s="48"/>
      <c r="CV85" s="25"/>
      <c r="CW85" s="68"/>
    </row>
    <row r="86" spans="1:101" ht="16.5" customHeight="1">
      <c r="A86" s="68"/>
      <c r="B86" s="47"/>
      <c r="C86" s="1326"/>
      <c r="D86" s="1326"/>
      <c r="E86" s="1326"/>
      <c r="F86" s="1326"/>
      <c r="G86" s="1326"/>
      <c r="H86" s="1326"/>
      <c r="I86" s="1326"/>
      <c r="J86" s="1326"/>
      <c r="K86" s="1326"/>
      <c r="L86" s="1326"/>
      <c r="M86" s="1326"/>
      <c r="N86" s="1326"/>
      <c r="O86" s="1326"/>
      <c r="P86" s="1326"/>
      <c r="Q86" s="1326"/>
      <c r="R86" s="1326"/>
      <c r="S86" s="1326"/>
      <c r="T86" s="1326"/>
      <c r="U86" s="1326"/>
      <c r="V86" s="1326"/>
      <c r="W86" s="1326"/>
      <c r="X86" s="1326"/>
      <c r="Y86" s="1326"/>
      <c r="Z86" s="1326"/>
      <c r="AA86" s="1326"/>
      <c r="AB86" s="1326"/>
      <c r="AC86" s="1326"/>
      <c r="AD86" s="1326"/>
      <c r="AE86" s="1326"/>
      <c r="AF86" s="1326"/>
      <c r="AG86" s="1326"/>
      <c r="AH86" s="1326"/>
      <c r="AI86" s="1326"/>
      <c r="AJ86" s="1326"/>
      <c r="AK86" s="1326"/>
      <c r="AL86" s="1326"/>
      <c r="AM86" s="1326"/>
      <c r="AN86" s="1326"/>
      <c r="AO86" s="1326"/>
      <c r="AP86" s="1326"/>
      <c r="AQ86" s="1326"/>
      <c r="AR86" s="1326"/>
      <c r="AS86" s="1326"/>
      <c r="AT86" s="1326"/>
      <c r="AU86" s="1326"/>
      <c r="AV86" s="1326"/>
      <c r="AW86" s="48"/>
      <c r="AX86" s="49"/>
      <c r="AY86" s="49"/>
      <c r="AZ86" s="47"/>
      <c r="BA86" s="1326"/>
      <c r="BB86" s="1326"/>
      <c r="BC86" s="1326"/>
      <c r="BD86" s="1326"/>
      <c r="BE86" s="1326"/>
      <c r="BF86" s="1326"/>
      <c r="BG86" s="1326"/>
      <c r="BH86" s="1326"/>
      <c r="BI86" s="1326"/>
      <c r="BJ86" s="1326"/>
      <c r="BK86" s="1326"/>
      <c r="BL86" s="1326"/>
      <c r="BM86" s="1326"/>
      <c r="BN86" s="1326"/>
      <c r="BO86" s="1326"/>
      <c r="BP86" s="1326"/>
      <c r="BQ86" s="1326"/>
      <c r="BR86" s="1326"/>
      <c r="BS86" s="1326"/>
      <c r="BT86" s="1326"/>
      <c r="BU86" s="1326"/>
      <c r="BV86" s="1326"/>
      <c r="BW86" s="1326"/>
      <c r="BX86" s="1326"/>
      <c r="BY86" s="1326"/>
      <c r="BZ86" s="1326"/>
      <c r="CA86" s="1326"/>
      <c r="CB86" s="1326"/>
      <c r="CC86" s="1326"/>
      <c r="CD86" s="1326"/>
      <c r="CE86" s="1326"/>
      <c r="CF86" s="1326"/>
      <c r="CG86" s="1326"/>
      <c r="CH86" s="1326"/>
      <c r="CI86" s="1326"/>
      <c r="CJ86" s="1326"/>
      <c r="CK86" s="1326"/>
      <c r="CL86" s="1326"/>
      <c r="CM86" s="1326"/>
      <c r="CN86" s="1326"/>
      <c r="CO86" s="1326"/>
      <c r="CP86" s="1326"/>
      <c r="CQ86" s="1326"/>
      <c r="CR86" s="1326"/>
      <c r="CS86" s="1326"/>
      <c r="CT86" s="1326"/>
      <c r="CU86" s="48"/>
      <c r="CV86" s="25"/>
      <c r="CW86" s="68"/>
    </row>
    <row r="87" spans="1:101" ht="16.5" customHeight="1">
      <c r="A87" s="68"/>
      <c r="B87" s="46"/>
      <c r="C87" s="1326"/>
      <c r="D87" s="1326"/>
      <c r="E87" s="1326"/>
      <c r="F87" s="1326"/>
      <c r="G87" s="1326"/>
      <c r="H87" s="1326"/>
      <c r="I87" s="1326"/>
      <c r="J87" s="1326"/>
      <c r="K87" s="1326"/>
      <c r="L87" s="1326"/>
      <c r="M87" s="1326"/>
      <c r="N87" s="1326"/>
      <c r="O87" s="1326"/>
      <c r="P87" s="1326"/>
      <c r="Q87" s="1326"/>
      <c r="R87" s="1326"/>
      <c r="S87" s="1326"/>
      <c r="T87" s="1326"/>
      <c r="U87" s="1326"/>
      <c r="V87" s="1326"/>
      <c r="W87" s="1326"/>
      <c r="X87" s="1326"/>
      <c r="Y87" s="1326"/>
      <c r="Z87" s="1326"/>
      <c r="AA87" s="1326"/>
      <c r="AB87" s="1326"/>
      <c r="AC87" s="1326"/>
      <c r="AD87" s="1326"/>
      <c r="AE87" s="1326"/>
      <c r="AF87" s="1326"/>
      <c r="AG87" s="1326"/>
      <c r="AH87" s="1326"/>
      <c r="AI87" s="1326"/>
      <c r="AJ87" s="1326"/>
      <c r="AK87" s="1326"/>
      <c r="AL87" s="1326"/>
      <c r="AM87" s="1326"/>
      <c r="AN87" s="1326"/>
      <c r="AO87" s="1326"/>
      <c r="AP87" s="1326"/>
      <c r="AQ87" s="1326"/>
      <c r="AR87" s="1326"/>
      <c r="AS87" s="1326"/>
      <c r="AT87" s="1326"/>
      <c r="AU87" s="1326"/>
      <c r="AV87" s="1326"/>
      <c r="AW87" s="48"/>
      <c r="AX87" s="49"/>
      <c r="AY87" s="49"/>
      <c r="AZ87" s="46"/>
      <c r="BA87" s="1326"/>
      <c r="BB87" s="1326"/>
      <c r="BC87" s="1326"/>
      <c r="BD87" s="1326"/>
      <c r="BE87" s="1326"/>
      <c r="BF87" s="1326"/>
      <c r="BG87" s="1326"/>
      <c r="BH87" s="1326"/>
      <c r="BI87" s="1326"/>
      <c r="BJ87" s="1326"/>
      <c r="BK87" s="1326"/>
      <c r="BL87" s="1326"/>
      <c r="BM87" s="1326"/>
      <c r="BN87" s="1326"/>
      <c r="BO87" s="1326"/>
      <c r="BP87" s="1326"/>
      <c r="BQ87" s="1326"/>
      <c r="BR87" s="1326"/>
      <c r="BS87" s="1326"/>
      <c r="BT87" s="1326"/>
      <c r="BU87" s="1326"/>
      <c r="BV87" s="1326"/>
      <c r="BW87" s="1326"/>
      <c r="BX87" s="1326"/>
      <c r="BY87" s="1326"/>
      <c r="BZ87" s="1326"/>
      <c r="CA87" s="1326"/>
      <c r="CB87" s="1326"/>
      <c r="CC87" s="1326"/>
      <c r="CD87" s="1326"/>
      <c r="CE87" s="1326"/>
      <c r="CF87" s="1326"/>
      <c r="CG87" s="1326"/>
      <c r="CH87" s="1326"/>
      <c r="CI87" s="1326"/>
      <c r="CJ87" s="1326"/>
      <c r="CK87" s="1326"/>
      <c r="CL87" s="1326"/>
      <c r="CM87" s="1326"/>
      <c r="CN87" s="1326"/>
      <c r="CO87" s="1326"/>
      <c r="CP87" s="1326"/>
      <c r="CQ87" s="1326"/>
      <c r="CR87" s="1326"/>
      <c r="CS87" s="1326"/>
      <c r="CT87" s="1326"/>
      <c r="CU87" s="48"/>
      <c r="CV87" s="25"/>
      <c r="CW87" s="68"/>
    </row>
    <row r="88" spans="1:101" ht="16.5" customHeight="1">
      <c r="A88" s="68"/>
      <c r="B88" s="47"/>
      <c r="C88" s="1326"/>
      <c r="D88" s="1326"/>
      <c r="E88" s="1326"/>
      <c r="F88" s="1326"/>
      <c r="G88" s="1326"/>
      <c r="H88" s="1326"/>
      <c r="I88" s="1326"/>
      <c r="J88" s="1326"/>
      <c r="K88" s="1326"/>
      <c r="L88" s="1326"/>
      <c r="M88" s="1326"/>
      <c r="N88" s="1326"/>
      <c r="O88" s="1326"/>
      <c r="P88" s="1326"/>
      <c r="Q88" s="1326"/>
      <c r="R88" s="1326"/>
      <c r="S88" s="1326"/>
      <c r="T88" s="1326"/>
      <c r="U88" s="1326"/>
      <c r="V88" s="1326"/>
      <c r="W88" s="1326"/>
      <c r="X88" s="1326"/>
      <c r="Y88" s="1326"/>
      <c r="Z88" s="1326"/>
      <c r="AA88" s="1326"/>
      <c r="AB88" s="1326"/>
      <c r="AC88" s="1326"/>
      <c r="AD88" s="1326"/>
      <c r="AE88" s="1326"/>
      <c r="AF88" s="1326"/>
      <c r="AG88" s="1326"/>
      <c r="AH88" s="1326"/>
      <c r="AI88" s="1326"/>
      <c r="AJ88" s="1326"/>
      <c r="AK88" s="1326"/>
      <c r="AL88" s="1326"/>
      <c r="AM88" s="1326"/>
      <c r="AN88" s="1326"/>
      <c r="AO88" s="1326"/>
      <c r="AP88" s="1326"/>
      <c r="AQ88" s="1326"/>
      <c r="AR88" s="1326"/>
      <c r="AS88" s="1326"/>
      <c r="AT88" s="1326"/>
      <c r="AU88" s="1326"/>
      <c r="AV88" s="1326"/>
      <c r="AW88" s="48"/>
      <c r="AX88" s="49"/>
      <c r="AY88" s="49"/>
      <c r="AZ88" s="47"/>
      <c r="BA88" s="1326"/>
      <c r="BB88" s="1326"/>
      <c r="BC88" s="1326"/>
      <c r="BD88" s="1326"/>
      <c r="BE88" s="1326"/>
      <c r="BF88" s="1326"/>
      <c r="BG88" s="1326"/>
      <c r="BH88" s="1326"/>
      <c r="BI88" s="1326"/>
      <c r="BJ88" s="1326"/>
      <c r="BK88" s="1326"/>
      <c r="BL88" s="1326"/>
      <c r="BM88" s="1326"/>
      <c r="BN88" s="1326"/>
      <c r="BO88" s="1326"/>
      <c r="BP88" s="1326"/>
      <c r="BQ88" s="1326"/>
      <c r="BR88" s="1326"/>
      <c r="BS88" s="1326"/>
      <c r="BT88" s="1326"/>
      <c r="BU88" s="1326"/>
      <c r="BV88" s="1326"/>
      <c r="BW88" s="1326"/>
      <c r="BX88" s="1326"/>
      <c r="BY88" s="1326"/>
      <c r="BZ88" s="1326"/>
      <c r="CA88" s="1326"/>
      <c r="CB88" s="1326"/>
      <c r="CC88" s="1326"/>
      <c r="CD88" s="1326"/>
      <c r="CE88" s="1326"/>
      <c r="CF88" s="1326"/>
      <c r="CG88" s="1326"/>
      <c r="CH88" s="1326"/>
      <c r="CI88" s="1326"/>
      <c r="CJ88" s="1326"/>
      <c r="CK88" s="1326"/>
      <c r="CL88" s="1326"/>
      <c r="CM88" s="1326"/>
      <c r="CN88" s="1326"/>
      <c r="CO88" s="1326"/>
      <c r="CP88" s="1326"/>
      <c r="CQ88" s="1326"/>
      <c r="CR88" s="1326"/>
      <c r="CS88" s="1326"/>
      <c r="CT88" s="1326"/>
      <c r="CU88" s="48"/>
      <c r="CV88" s="25"/>
      <c r="CW88" s="68"/>
    </row>
    <row r="89" spans="1:101" ht="16.5" customHeight="1">
      <c r="A89" s="68"/>
      <c r="B89" s="46"/>
      <c r="C89" s="1326"/>
      <c r="D89" s="1326"/>
      <c r="E89" s="1326"/>
      <c r="F89" s="1326"/>
      <c r="G89" s="1326"/>
      <c r="H89" s="1326"/>
      <c r="I89" s="1326"/>
      <c r="J89" s="1326"/>
      <c r="K89" s="1326"/>
      <c r="L89" s="1326"/>
      <c r="M89" s="1326"/>
      <c r="N89" s="1326"/>
      <c r="O89" s="1326"/>
      <c r="P89" s="1326"/>
      <c r="Q89" s="1326"/>
      <c r="R89" s="1326"/>
      <c r="S89" s="1326"/>
      <c r="T89" s="1326"/>
      <c r="U89" s="1326"/>
      <c r="V89" s="1326"/>
      <c r="W89" s="1326"/>
      <c r="X89" s="1326"/>
      <c r="Y89" s="1326"/>
      <c r="Z89" s="1326"/>
      <c r="AA89" s="1326"/>
      <c r="AB89" s="1326"/>
      <c r="AC89" s="1326"/>
      <c r="AD89" s="1326"/>
      <c r="AE89" s="1326"/>
      <c r="AF89" s="1326"/>
      <c r="AG89" s="1326"/>
      <c r="AH89" s="1326"/>
      <c r="AI89" s="1326"/>
      <c r="AJ89" s="1326"/>
      <c r="AK89" s="1326"/>
      <c r="AL89" s="1326"/>
      <c r="AM89" s="1326"/>
      <c r="AN89" s="1326"/>
      <c r="AO89" s="1326"/>
      <c r="AP89" s="1326"/>
      <c r="AQ89" s="1326"/>
      <c r="AR89" s="1326"/>
      <c r="AS89" s="1326"/>
      <c r="AT89" s="1326"/>
      <c r="AU89" s="1326"/>
      <c r="AV89" s="1326"/>
      <c r="AW89" s="48"/>
      <c r="AX89" s="49"/>
      <c r="AY89" s="49"/>
      <c r="AZ89" s="46"/>
      <c r="BA89" s="1326"/>
      <c r="BB89" s="1326"/>
      <c r="BC89" s="1326"/>
      <c r="BD89" s="1326"/>
      <c r="BE89" s="1326"/>
      <c r="BF89" s="1326"/>
      <c r="BG89" s="1326"/>
      <c r="BH89" s="1326"/>
      <c r="BI89" s="1326"/>
      <c r="BJ89" s="1326"/>
      <c r="BK89" s="1326"/>
      <c r="BL89" s="1326"/>
      <c r="BM89" s="1326"/>
      <c r="BN89" s="1326"/>
      <c r="BO89" s="1326"/>
      <c r="BP89" s="1326"/>
      <c r="BQ89" s="1326"/>
      <c r="BR89" s="1326"/>
      <c r="BS89" s="1326"/>
      <c r="BT89" s="1326"/>
      <c r="BU89" s="1326"/>
      <c r="BV89" s="1326"/>
      <c r="BW89" s="1326"/>
      <c r="BX89" s="1326"/>
      <c r="BY89" s="1326"/>
      <c r="BZ89" s="1326"/>
      <c r="CA89" s="1326"/>
      <c r="CB89" s="1326"/>
      <c r="CC89" s="1326"/>
      <c r="CD89" s="1326"/>
      <c r="CE89" s="1326"/>
      <c r="CF89" s="1326"/>
      <c r="CG89" s="1326"/>
      <c r="CH89" s="1326"/>
      <c r="CI89" s="1326"/>
      <c r="CJ89" s="1326"/>
      <c r="CK89" s="1326"/>
      <c r="CL89" s="1326"/>
      <c r="CM89" s="1326"/>
      <c r="CN89" s="1326"/>
      <c r="CO89" s="1326"/>
      <c r="CP89" s="1326"/>
      <c r="CQ89" s="1326"/>
      <c r="CR89" s="1326"/>
      <c r="CS89" s="1326"/>
      <c r="CT89" s="1326"/>
      <c r="CU89" s="48"/>
      <c r="CV89" s="25"/>
      <c r="CW89" s="68"/>
    </row>
    <row r="90" spans="1:101" ht="16.5" customHeight="1">
      <c r="A90" s="68"/>
      <c r="B90" s="47"/>
      <c r="C90" s="1326"/>
      <c r="D90" s="1326"/>
      <c r="E90" s="1326"/>
      <c r="F90" s="1326"/>
      <c r="G90" s="1326"/>
      <c r="H90" s="1326"/>
      <c r="I90" s="1326"/>
      <c r="J90" s="1326"/>
      <c r="K90" s="1326"/>
      <c r="L90" s="1326"/>
      <c r="M90" s="1326"/>
      <c r="N90" s="1326"/>
      <c r="O90" s="1326"/>
      <c r="P90" s="1326"/>
      <c r="Q90" s="1326"/>
      <c r="R90" s="1326"/>
      <c r="S90" s="1326"/>
      <c r="T90" s="1326"/>
      <c r="U90" s="1326"/>
      <c r="V90" s="1326"/>
      <c r="W90" s="1326"/>
      <c r="X90" s="1326"/>
      <c r="Y90" s="1326"/>
      <c r="Z90" s="1326"/>
      <c r="AA90" s="1326"/>
      <c r="AB90" s="1326"/>
      <c r="AC90" s="1326"/>
      <c r="AD90" s="1326"/>
      <c r="AE90" s="1326"/>
      <c r="AF90" s="1326"/>
      <c r="AG90" s="1326"/>
      <c r="AH90" s="1326"/>
      <c r="AI90" s="1326"/>
      <c r="AJ90" s="1326"/>
      <c r="AK90" s="1326"/>
      <c r="AL90" s="1326"/>
      <c r="AM90" s="1326"/>
      <c r="AN90" s="1326"/>
      <c r="AO90" s="1326"/>
      <c r="AP90" s="1326"/>
      <c r="AQ90" s="1326"/>
      <c r="AR90" s="1326"/>
      <c r="AS90" s="1326"/>
      <c r="AT90" s="1326"/>
      <c r="AU90" s="1326"/>
      <c r="AV90" s="1326"/>
      <c r="AW90" s="48"/>
      <c r="AX90" s="49"/>
      <c r="AY90" s="49"/>
      <c r="AZ90" s="47"/>
      <c r="BA90" s="1326"/>
      <c r="BB90" s="1326"/>
      <c r="BC90" s="1326"/>
      <c r="BD90" s="1326"/>
      <c r="BE90" s="1326"/>
      <c r="BF90" s="1326"/>
      <c r="BG90" s="1326"/>
      <c r="BH90" s="1326"/>
      <c r="BI90" s="1326"/>
      <c r="BJ90" s="1326"/>
      <c r="BK90" s="1326"/>
      <c r="BL90" s="1326"/>
      <c r="BM90" s="1326"/>
      <c r="BN90" s="1326"/>
      <c r="BO90" s="1326"/>
      <c r="BP90" s="1326"/>
      <c r="BQ90" s="1326"/>
      <c r="BR90" s="1326"/>
      <c r="BS90" s="1326"/>
      <c r="BT90" s="1326"/>
      <c r="BU90" s="1326"/>
      <c r="BV90" s="1326"/>
      <c r="BW90" s="1326"/>
      <c r="BX90" s="1326"/>
      <c r="BY90" s="1326"/>
      <c r="BZ90" s="1326"/>
      <c r="CA90" s="1326"/>
      <c r="CB90" s="1326"/>
      <c r="CC90" s="1326"/>
      <c r="CD90" s="1326"/>
      <c r="CE90" s="1326"/>
      <c r="CF90" s="1326"/>
      <c r="CG90" s="1326"/>
      <c r="CH90" s="1326"/>
      <c r="CI90" s="1326"/>
      <c r="CJ90" s="1326"/>
      <c r="CK90" s="1326"/>
      <c r="CL90" s="1326"/>
      <c r="CM90" s="1326"/>
      <c r="CN90" s="1326"/>
      <c r="CO90" s="1326"/>
      <c r="CP90" s="1326"/>
      <c r="CQ90" s="1326"/>
      <c r="CR90" s="1326"/>
      <c r="CS90" s="1326"/>
      <c r="CT90" s="1326"/>
      <c r="CU90" s="48"/>
      <c r="CV90" s="25"/>
      <c r="CW90" s="68"/>
    </row>
    <row r="91" spans="1:101" ht="16.5" customHeight="1">
      <c r="A91" s="68"/>
      <c r="B91" s="46"/>
      <c r="C91" s="1326"/>
      <c r="D91" s="1326"/>
      <c r="E91" s="1326"/>
      <c r="F91" s="1326"/>
      <c r="G91" s="1326"/>
      <c r="H91" s="1326"/>
      <c r="I91" s="1326"/>
      <c r="J91" s="1326"/>
      <c r="K91" s="1326"/>
      <c r="L91" s="1326"/>
      <c r="M91" s="1326"/>
      <c r="N91" s="1326"/>
      <c r="O91" s="1326"/>
      <c r="P91" s="1326"/>
      <c r="Q91" s="1326"/>
      <c r="R91" s="1326"/>
      <c r="S91" s="1326"/>
      <c r="T91" s="1326"/>
      <c r="U91" s="1326"/>
      <c r="V91" s="1326"/>
      <c r="W91" s="1326"/>
      <c r="X91" s="1326"/>
      <c r="Y91" s="1326"/>
      <c r="Z91" s="1326"/>
      <c r="AA91" s="1326"/>
      <c r="AB91" s="1326"/>
      <c r="AC91" s="1326"/>
      <c r="AD91" s="1326"/>
      <c r="AE91" s="1326"/>
      <c r="AF91" s="1326"/>
      <c r="AG91" s="1326"/>
      <c r="AH91" s="1326"/>
      <c r="AI91" s="1326"/>
      <c r="AJ91" s="1326"/>
      <c r="AK91" s="1326"/>
      <c r="AL91" s="1326"/>
      <c r="AM91" s="1326"/>
      <c r="AN91" s="1326"/>
      <c r="AO91" s="1326"/>
      <c r="AP91" s="1326"/>
      <c r="AQ91" s="1326"/>
      <c r="AR91" s="1326"/>
      <c r="AS91" s="1326"/>
      <c r="AT91" s="1326"/>
      <c r="AU91" s="1326"/>
      <c r="AV91" s="1326"/>
      <c r="AW91" s="48"/>
      <c r="AX91" s="49"/>
      <c r="AY91" s="49"/>
      <c r="AZ91" s="46"/>
      <c r="BA91" s="1326"/>
      <c r="BB91" s="1326"/>
      <c r="BC91" s="1326"/>
      <c r="BD91" s="1326"/>
      <c r="BE91" s="1326"/>
      <c r="BF91" s="1326"/>
      <c r="BG91" s="1326"/>
      <c r="BH91" s="1326"/>
      <c r="BI91" s="1326"/>
      <c r="BJ91" s="1326"/>
      <c r="BK91" s="1326"/>
      <c r="BL91" s="1326"/>
      <c r="BM91" s="1326"/>
      <c r="BN91" s="1326"/>
      <c r="BO91" s="1326"/>
      <c r="BP91" s="1326"/>
      <c r="BQ91" s="1326"/>
      <c r="BR91" s="1326"/>
      <c r="BS91" s="1326"/>
      <c r="BT91" s="1326"/>
      <c r="BU91" s="1326"/>
      <c r="BV91" s="1326"/>
      <c r="BW91" s="1326"/>
      <c r="BX91" s="1326"/>
      <c r="BY91" s="1326"/>
      <c r="BZ91" s="1326"/>
      <c r="CA91" s="1326"/>
      <c r="CB91" s="1326"/>
      <c r="CC91" s="1326"/>
      <c r="CD91" s="1326"/>
      <c r="CE91" s="1326"/>
      <c r="CF91" s="1326"/>
      <c r="CG91" s="1326"/>
      <c r="CH91" s="1326"/>
      <c r="CI91" s="1326"/>
      <c r="CJ91" s="1326"/>
      <c r="CK91" s="1326"/>
      <c r="CL91" s="1326"/>
      <c r="CM91" s="1326"/>
      <c r="CN91" s="1326"/>
      <c r="CO91" s="1326"/>
      <c r="CP91" s="1326"/>
      <c r="CQ91" s="1326"/>
      <c r="CR91" s="1326"/>
      <c r="CS91" s="1326"/>
      <c r="CT91" s="1326"/>
      <c r="CU91" s="48"/>
      <c r="CV91" s="25"/>
      <c r="CW91" s="68"/>
    </row>
    <row r="92" spans="1:101" ht="16.5" customHeight="1">
      <c r="A92" s="68"/>
      <c r="B92" s="47"/>
      <c r="C92" s="1326"/>
      <c r="D92" s="1326"/>
      <c r="E92" s="1326"/>
      <c r="F92" s="1326"/>
      <c r="G92" s="1326"/>
      <c r="H92" s="1326"/>
      <c r="I92" s="1326"/>
      <c r="J92" s="1326"/>
      <c r="K92" s="1326"/>
      <c r="L92" s="1326"/>
      <c r="M92" s="1326"/>
      <c r="N92" s="1326"/>
      <c r="O92" s="1326"/>
      <c r="P92" s="1326"/>
      <c r="Q92" s="1326"/>
      <c r="R92" s="1326"/>
      <c r="S92" s="1326"/>
      <c r="T92" s="1326"/>
      <c r="U92" s="1326"/>
      <c r="V92" s="1326"/>
      <c r="W92" s="1326"/>
      <c r="X92" s="1326"/>
      <c r="Y92" s="1326"/>
      <c r="Z92" s="1326"/>
      <c r="AA92" s="1326"/>
      <c r="AB92" s="1326"/>
      <c r="AC92" s="1326"/>
      <c r="AD92" s="1326"/>
      <c r="AE92" s="1326"/>
      <c r="AF92" s="1326"/>
      <c r="AG92" s="1326"/>
      <c r="AH92" s="1326"/>
      <c r="AI92" s="1326"/>
      <c r="AJ92" s="1326"/>
      <c r="AK92" s="1326"/>
      <c r="AL92" s="1326"/>
      <c r="AM92" s="1326"/>
      <c r="AN92" s="1326"/>
      <c r="AO92" s="1326"/>
      <c r="AP92" s="1326"/>
      <c r="AQ92" s="1326"/>
      <c r="AR92" s="1326"/>
      <c r="AS92" s="1326"/>
      <c r="AT92" s="1326"/>
      <c r="AU92" s="1326"/>
      <c r="AV92" s="1326"/>
      <c r="AW92" s="48"/>
      <c r="AX92" s="49"/>
      <c r="AY92" s="49"/>
      <c r="AZ92" s="47"/>
      <c r="BA92" s="1326"/>
      <c r="BB92" s="1326"/>
      <c r="BC92" s="1326"/>
      <c r="BD92" s="1326"/>
      <c r="BE92" s="1326"/>
      <c r="BF92" s="1326"/>
      <c r="BG92" s="1326"/>
      <c r="BH92" s="1326"/>
      <c r="BI92" s="1326"/>
      <c r="BJ92" s="1326"/>
      <c r="BK92" s="1326"/>
      <c r="BL92" s="1326"/>
      <c r="BM92" s="1326"/>
      <c r="BN92" s="1326"/>
      <c r="BO92" s="1326"/>
      <c r="BP92" s="1326"/>
      <c r="BQ92" s="1326"/>
      <c r="BR92" s="1326"/>
      <c r="BS92" s="1326"/>
      <c r="BT92" s="1326"/>
      <c r="BU92" s="1326"/>
      <c r="BV92" s="1326"/>
      <c r="BW92" s="1326"/>
      <c r="BX92" s="1326"/>
      <c r="BY92" s="1326"/>
      <c r="BZ92" s="1326"/>
      <c r="CA92" s="1326"/>
      <c r="CB92" s="1326"/>
      <c r="CC92" s="1326"/>
      <c r="CD92" s="1326"/>
      <c r="CE92" s="1326"/>
      <c r="CF92" s="1326"/>
      <c r="CG92" s="1326"/>
      <c r="CH92" s="1326"/>
      <c r="CI92" s="1326"/>
      <c r="CJ92" s="1326"/>
      <c r="CK92" s="1326"/>
      <c r="CL92" s="1326"/>
      <c r="CM92" s="1326"/>
      <c r="CN92" s="1326"/>
      <c r="CO92" s="1326"/>
      <c r="CP92" s="1326"/>
      <c r="CQ92" s="1326"/>
      <c r="CR92" s="1326"/>
      <c r="CS92" s="1326"/>
      <c r="CT92" s="1326"/>
      <c r="CU92" s="48"/>
      <c r="CV92" s="25"/>
      <c r="CW92" s="68"/>
    </row>
    <row r="93" spans="1:101" ht="16.5" customHeight="1">
      <c r="A93" s="68"/>
      <c r="B93" s="46"/>
      <c r="C93" s="1326"/>
      <c r="D93" s="1326"/>
      <c r="E93" s="1326"/>
      <c r="F93" s="1326"/>
      <c r="G93" s="1326"/>
      <c r="H93" s="1326"/>
      <c r="I93" s="1326"/>
      <c r="J93" s="1326"/>
      <c r="K93" s="1326"/>
      <c r="L93" s="1326"/>
      <c r="M93" s="1326"/>
      <c r="N93" s="1326"/>
      <c r="O93" s="1326"/>
      <c r="P93" s="1326"/>
      <c r="Q93" s="1326"/>
      <c r="R93" s="1326"/>
      <c r="S93" s="1326"/>
      <c r="T93" s="1326"/>
      <c r="U93" s="1326"/>
      <c r="V93" s="1326"/>
      <c r="W93" s="1326"/>
      <c r="X93" s="1326"/>
      <c r="Y93" s="1326"/>
      <c r="Z93" s="1326"/>
      <c r="AA93" s="1326"/>
      <c r="AB93" s="1326"/>
      <c r="AC93" s="1326"/>
      <c r="AD93" s="1326"/>
      <c r="AE93" s="1326"/>
      <c r="AF93" s="1326"/>
      <c r="AG93" s="1326"/>
      <c r="AH93" s="1326"/>
      <c r="AI93" s="1326"/>
      <c r="AJ93" s="1326"/>
      <c r="AK93" s="1326"/>
      <c r="AL93" s="1326"/>
      <c r="AM93" s="1326"/>
      <c r="AN93" s="1326"/>
      <c r="AO93" s="1326"/>
      <c r="AP93" s="1326"/>
      <c r="AQ93" s="1326"/>
      <c r="AR93" s="1326"/>
      <c r="AS93" s="1326"/>
      <c r="AT93" s="1326"/>
      <c r="AU93" s="1326"/>
      <c r="AV93" s="1326"/>
      <c r="AW93" s="48"/>
      <c r="AX93" s="49"/>
      <c r="AY93" s="49"/>
      <c r="AZ93" s="46"/>
      <c r="BA93" s="1326"/>
      <c r="BB93" s="1326"/>
      <c r="BC93" s="1326"/>
      <c r="BD93" s="1326"/>
      <c r="BE93" s="1326"/>
      <c r="BF93" s="1326"/>
      <c r="BG93" s="1326"/>
      <c r="BH93" s="1326"/>
      <c r="BI93" s="1326"/>
      <c r="BJ93" s="1326"/>
      <c r="BK93" s="1326"/>
      <c r="BL93" s="1326"/>
      <c r="BM93" s="1326"/>
      <c r="BN93" s="1326"/>
      <c r="BO93" s="1326"/>
      <c r="BP93" s="1326"/>
      <c r="BQ93" s="1326"/>
      <c r="BR93" s="1326"/>
      <c r="BS93" s="1326"/>
      <c r="BT93" s="1326"/>
      <c r="BU93" s="1326"/>
      <c r="BV93" s="1326"/>
      <c r="BW93" s="1326"/>
      <c r="BX93" s="1326"/>
      <c r="BY93" s="1326"/>
      <c r="BZ93" s="1326"/>
      <c r="CA93" s="1326"/>
      <c r="CB93" s="1326"/>
      <c r="CC93" s="1326"/>
      <c r="CD93" s="1326"/>
      <c r="CE93" s="1326"/>
      <c r="CF93" s="1326"/>
      <c r="CG93" s="1326"/>
      <c r="CH93" s="1326"/>
      <c r="CI93" s="1326"/>
      <c r="CJ93" s="1326"/>
      <c r="CK93" s="1326"/>
      <c r="CL93" s="1326"/>
      <c r="CM93" s="1326"/>
      <c r="CN93" s="1326"/>
      <c r="CO93" s="1326"/>
      <c r="CP93" s="1326"/>
      <c r="CQ93" s="1326"/>
      <c r="CR93" s="1326"/>
      <c r="CS93" s="1326"/>
      <c r="CT93" s="1326"/>
      <c r="CU93" s="48"/>
      <c r="CV93" s="25"/>
      <c r="CW93" s="68"/>
    </row>
    <row r="94" spans="1:101" ht="16.5" customHeight="1">
      <c r="A94" s="68"/>
      <c r="B94" s="47"/>
      <c r="C94" s="1326"/>
      <c r="D94" s="1326"/>
      <c r="E94" s="1326"/>
      <c r="F94" s="1326"/>
      <c r="G94" s="1326"/>
      <c r="H94" s="1326"/>
      <c r="I94" s="1326"/>
      <c r="J94" s="1326"/>
      <c r="K94" s="1326"/>
      <c r="L94" s="1326"/>
      <c r="M94" s="1326"/>
      <c r="N94" s="1326"/>
      <c r="O94" s="1326"/>
      <c r="P94" s="1326"/>
      <c r="Q94" s="1326"/>
      <c r="R94" s="1326"/>
      <c r="S94" s="1326"/>
      <c r="T94" s="1326"/>
      <c r="U94" s="1326"/>
      <c r="V94" s="1326"/>
      <c r="W94" s="1326"/>
      <c r="X94" s="1326"/>
      <c r="Y94" s="1326"/>
      <c r="Z94" s="1326"/>
      <c r="AA94" s="1326"/>
      <c r="AB94" s="1326"/>
      <c r="AC94" s="1326"/>
      <c r="AD94" s="1326"/>
      <c r="AE94" s="1326"/>
      <c r="AF94" s="1326"/>
      <c r="AG94" s="1326"/>
      <c r="AH94" s="1326"/>
      <c r="AI94" s="1326"/>
      <c r="AJ94" s="1326"/>
      <c r="AK94" s="1326"/>
      <c r="AL94" s="1326"/>
      <c r="AM94" s="1326"/>
      <c r="AN94" s="1326"/>
      <c r="AO94" s="1326"/>
      <c r="AP94" s="1326"/>
      <c r="AQ94" s="1326"/>
      <c r="AR94" s="1326"/>
      <c r="AS94" s="1326"/>
      <c r="AT94" s="1326"/>
      <c r="AU94" s="1326"/>
      <c r="AV94" s="1326"/>
      <c r="AW94" s="48"/>
      <c r="AX94" s="49"/>
      <c r="AY94" s="49"/>
      <c r="AZ94" s="47"/>
      <c r="BA94" s="1326"/>
      <c r="BB94" s="1326"/>
      <c r="BC94" s="1326"/>
      <c r="BD94" s="1326"/>
      <c r="BE94" s="1326"/>
      <c r="BF94" s="1326"/>
      <c r="BG94" s="1326"/>
      <c r="BH94" s="1326"/>
      <c r="BI94" s="1326"/>
      <c r="BJ94" s="1326"/>
      <c r="BK94" s="1326"/>
      <c r="BL94" s="1326"/>
      <c r="BM94" s="1326"/>
      <c r="BN94" s="1326"/>
      <c r="BO94" s="1326"/>
      <c r="BP94" s="1326"/>
      <c r="BQ94" s="1326"/>
      <c r="BR94" s="1326"/>
      <c r="BS94" s="1326"/>
      <c r="BT94" s="1326"/>
      <c r="BU94" s="1326"/>
      <c r="BV94" s="1326"/>
      <c r="BW94" s="1326"/>
      <c r="BX94" s="1326"/>
      <c r="BY94" s="1326"/>
      <c r="BZ94" s="1326"/>
      <c r="CA94" s="1326"/>
      <c r="CB94" s="1326"/>
      <c r="CC94" s="1326"/>
      <c r="CD94" s="1326"/>
      <c r="CE94" s="1326"/>
      <c r="CF94" s="1326"/>
      <c r="CG94" s="1326"/>
      <c r="CH94" s="1326"/>
      <c r="CI94" s="1326"/>
      <c r="CJ94" s="1326"/>
      <c r="CK94" s="1326"/>
      <c r="CL94" s="1326"/>
      <c r="CM94" s="1326"/>
      <c r="CN94" s="1326"/>
      <c r="CO94" s="1326"/>
      <c r="CP94" s="1326"/>
      <c r="CQ94" s="1326"/>
      <c r="CR94" s="1326"/>
      <c r="CS94" s="1326"/>
      <c r="CT94" s="1326"/>
      <c r="CU94" s="48"/>
      <c r="CV94" s="25"/>
      <c r="CW94" s="68"/>
    </row>
    <row r="95" spans="1:101" ht="16.5" customHeight="1">
      <c r="A95" s="68"/>
      <c r="B95" s="46"/>
      <c r="C95" s="1326"/>
      <c r="D95" s="1326"/>
      <c r="E95" s="1326"/>
      <c r="F95" s="1326"/>
      <c r="G95" s="1326"/>
      <c r="H95" s="1326"/>
      <c r="I95" s="1326"/>
      <c r="J95" s="1326"/>
      <c r="K95" s="1326"/>
      <c r="L95" s="1326"/>
      <c r="M95" s="1326"/>
      <c r="N95" s="1326"/>
      <c r="O95" s="1326"/>
      <c r="P95" s="1326"/>
      <c r="Q95" s="1326"/>
      <c r="R95" s="1326"/>
      <c r="S95" s="1326"/>
      <c r="T95" s="1326"/>
      <c r="U95" s="1326"/>
      <c r="V95" s="1326"/>
      <c r="W95" s="1326"/>
      <c r="X95" s="1326"/>
      <c r="Y95" s="1326"/>
      <c r="Z95" s="1326"/>
      <c r="AA95" s="1326"/>
      <c r="AB95" s="1326"/>
      <c r="AC95" s="1326"/>
      <c r="AD95" s="1326"/>
      <c r="AE95" s="1326"/>
      <c r="AF95" s="1326"/>
      <c r="AG95" s="1326"/>
      <c r="AH95" s="1326"/>
      <c r="AI95" s="1326"/>
      <c r="AJ95" s="1326"/>
      <c r="AK95" s="1326"/>
      <c r="AL95" s="1326"/>
      <c r="AM95" s="1326"/>
      <c r="AN95" s="1326"/>
      <c r="AO95" s="1326"/>
      <c r="AP95" s="1326"/>
      <c r="AQ95" s="1326"/>
      <c r="AR95" s="1326"/>
      <c r="AS95" s="1326"/>
      <c r="AT95" s="1326"/>
      <c r="AU95" s="1326"/>
      <c r="AV95" s="1326"/>
      <c r="AW95" s="48"/>
      <c r="AX95" s="49"/>
      <c r="AY95" s="49"/>
      <c r="AZ95" s="46"/>
      <c r="BA95" s="1326"/>
      <c r="BB95" s="1326"/>
      <c r="BC95" s="1326"/>
      <c r="BD95" s="1326"/>
      <c r="BE95" s="1326"/>
      <c r="BF95" s="1326"/>
      <c r="BG95" s="1326"/>
      <c r="BH95" s="1326"/>
      <c r="BI95" s="1326"/>
      <c r="BJ95" s="1326"/>
      <c r="BK95" s="1326"/>
      <c r="BL95" s="1326"/>
      <c r="BM95" s="1326"/>
      <c r="BN95" s="1326"/>
      <c r="BO95" s="1326"/>
      <c r="BP95" s="1326"/>
      <c r="BQ95" s="1326"/>
      <c r="BR95" s="1326"/>
      <c r="BS95" s="1326"/>
      <c r="BT95" s="1326"/>
      <c r="BU95" s="1326"/>
      <c r="BV95" s="1326"/>
      <c r="BW95" s="1326"/>
      <c r="BX95" s="1326"/>
      <c r="BY95" s="1326"/>
      <c r="BZ95" s="1326"/>
      <c r="CA95" s="1326"/>
      <c r="CB95" s="1326"/>
      <c r="CC95" s="1326"/>
      <c r="CD95" s="1326"/>
      <c r="CE95" s="1326"/>
      <c r="CF95" s="1326"/>
      <c r="CG95" s="1326"/>
      <c r="CH95" s="1326"/>
      <c r="CI95" s="1326"/>
      <c r="CJ95" s="1326"/>
      <c r="CK95" s="1326"/>
      <c r="CL95" s="1326"/>
      <c r="CM95" s="1326"/>
      <c r="CN95" s="1326"/>
      <c r="CO95" s="1326"/>
      <c r="CP95" s="1326"/>
      <c r="CQ95" s="1326"/>
      <c r="CR95" s="1326"/>
      <c r="CS95" s="1326"/>
      <c r="CT95" s="1326"/>
      <c r="CU95" s="48"/>
      <c r="CV95" s="25"/>
      <c r="CW95" s="68"/>
    </row>
    <row r="96" spans="1:101" ht="16.5" customHeight="1">
      <c r="A96" s="68"/>
      <c r="B96" s="47"/>
      <c r="C96" s="1326"/>
      <c r="D96" s="1326"/>
      <c r="E96" s="1326"/>
      <c r="F96" s="1326"/>
      <c r="G96" s="1326"/>
      <c r="H96" s="1326"/>
      <c r="I96" s="1326"/>
      <c r="J96" s="1326"/>
      <c r="K96" s="1326"/>
      <c r="L96" s="1326"/>
      <c r="M96" s="1326"/>
      <c r="N96" s="1326"/>
      <c r="O96" s="1326"/>
      <c r="P96" s="1326"/>
      <c r="Q96" s="1326"/>
      <c r="R96" s="1326"/>
      <c r="S96" s="1326"/>
      <c r="T96" s="1326"/>
      <c r="U96" s="1326"/>
      <c r="V96" s="1326"/>
      <c r="W96" s="1326"/>
      <c r="X96" s="1326"/>
      <c r="Y96" s="1326"/>
      <c r="Z96" s="1326"/>
      <c r="AA96" s="1326"/>
      <c r="AB96" s="1326"/>
      <c r="AC96" s="1326"/>
      <c r="AD96" s="1326"/>
      <c r="AE96" s="1326"/>
      <c r="AF96" s="1326"/>
      <c r="AG96" s="1326"/>
      <c r="AH96" s="1326"/>
      <c r="AI96" s="1326"/>
      <c r="AJ96" s="1326"/>
      <c r="AK96" s="1326"/>
      <c r="AL96" s="1326"/>
      <c r="AM96" s="1326"/>
      <c r="AN96" s="1326"/>
      <c r="AO96" s="1326"/>
      <c r="AP96" s="1326"/>
      <c r="AQ96" s="1326"/>
      <c r="AR96" s="1326"/>
      <c r="AS96" s="1326"/>
      <c r="AT96" s="1326"/>
      <c r="AU96" s="1326"/>
      <c r="AV96" s="1326"/>
      <c r="AW96" s="48"/>
      <c r="AX96" s="49"/>
      <c r="AY96" s="49"/>
      <c r="AZ96" s="47"/>
      <c r="BA96" s="1326"/>
      <c r="BB96" s="1326"/>
      <c r="BC96" s="1326"/>
      <c r="BD96" s="1326"/>
      <c r="BE96" s="1326"/>
      <c r="BF96" s="1326"/>
      <c r="BG96" s="1326"/>
      <c r="BH96" s="1326"/>
      <c r="BI96" s="1326"/>
      <c r="BJ96" s="1326"/>
      <c r="BK96" s="1326"/>
      <c r="BL96" s="1326"/>
      <c r="BM96" s="1326"/>
      <c r="BN96" s="1326"/>
      <c r="BO96" s="1326"/>
      <c r="BP96" s="1326"/>
      <c r="BQ96" s="1326"/>
      <c r="BR96" s="1326"/>
      <c r="BS96" s="1326"/>
      <c r="BT96" s="1326"/>
      <c r="BU96" s="1326"/>
      <c r="BV96" s="1326"/>
      <c r="BW96" s="1326"/>
      <c r="BX96" s="1326"/>
      <c r="BY96" s="1326"/>
      <c r="BZ96" s="1326"/>
      <c r="CA96" s="1326"/>
      <c r="CB96" s="1326"/>
      <c r="CC96" s="1326"/>
      <c r="CD96" s="1326"/>
      <c r="CE96" s="1326"/>
      <c r="CF96" s="1326"/>
      <c r="CG96" s="1326"/>
      <c r="CH96" s="1326"/>
      <c r="CI96" s="1326"/>
      <c r="CJ96" s="1326"/>
      <c r="CK96" s="1326"/>
      <c r="CL96" s="1326"/>
      <c r="CM96" s="1326"/>
      <c r="CN96" s="1326"/>
      <c r="CO96" s="1326"/>
      <c r="CP96" s="1326"/>
      <c r="CQ96" s="1326"/>
      <c r="CR96" s="1326"/>
      <c r="CS96" s="1326"/>
      <c r="CT96" s="1326"/>
      <c r="CU96" s="48"/>
      <c r="CV96" s="25"/>
      <c r="CW96" s="68"/>
    </row>
    <row r="97" spans="1:101" ht="16.5" customHeight="1">
      <c r="A97" s="68"/>
      <c r="B97" s="46"/>
      <c r="C97" s="1326"/>
      <c r="D97" s="1326"/>
      <c r="E97" s="1326"/>
      <c r="F97" s="1326"/>
      <c r="G97" s="1326"/>
      <c r="H97" s="1326"/>
      <c r="I97" s="1326"/>
      <c r="J97" s="1326"/>
      <c r="K97" s="1326"/>
      <c r="L97" s="1326"/>
      <c r="M97" s="1326"/>
      <c r="N97" s="1326"/>
      <c r="O97" s="1326"/>
      <c r="P97" s="1326"/>
      <c r="Q97" s="1326"/>
      <c r="R97" s="1326"/>
      <c r="S97" s="1326"/>
      <c r="T97" s="1326"/>
      <c r="U97" s="1326"/>
      <c r="V97" s="1326"/>
      <c r="W97" s="1326"/>
      <c r="X97" s="1326"/>
      <c r="Y97" s="1326"/>
      <c r="Z97" s="1326"/>
      <c r="AA97" s="1326"/>
      <c r="AB97" s="1326"/>
      <c r="AC97" s="1326"/>
      <c r="AD97" s="1326"/>
      <c r="AE97" s="1326"/>
      <c r="AF97" s="1326"/>
      <c r="AG97" s="1326"/>
      <c r="AH97" s="1326"/>
      <c r="AI97" s="1326"/>
      <c r="AJ97" s="1326"/>
      <c r="AK97" s="1326"/>
      <c r="AL97" s="1326"/>
      <c r="AM97" s="1326"/>
      <c r="AN97" s="1326"/>
      <c r="AO97" s="1326"/>
      <c r="AP97" s="1326"/>
      <c r="AQ97" s="1326"/>
      <c r="AR97" s="1326"/>
      <c r="AS97" s="1326"/>
      <c r="AT97" s="1326"/>
      <c r="AU97" s="1326"/>
      <c r="AV97" s="1326"/>
      <c r="AW97" s="48"/>
      <c r="AX97" s="49"/>
      <c r="AY97" s="49"/>
      <c r="AZ97" s="46"/>
      <c r="BA97" s="1326"/>
      <c r="BB97" s="1326"/>
      <c r="BC97" s="1326"/>
      <c r="BD97" s="1326"/>
      <c r="BE97" s="1326"/>
      <c r="BF97" s="1326"/>
      <c r="BG97" s="1326"/>
      <c r="BH97" s="1326"/>
      <c r="BI97" s="1326"/>
      <c r="BJ97" s="1326"/>
      <c r="BK97" s="1326"/>
      <c r="BL97" s="1326"/>
      <c r="BM97" s="1326"/>
      <c r="BN97" s="1326"/>
      <c r="BO97" s="1326"/>
      <c r="BP97" s="1326"/>
      <c r="BQ97" s="1326"/>
      <c r="BR97" s="1326"/>
      <c r="BS97" s="1326"/>
      <c r="BT97" s="1326"/>
      <c r="BU97" s="1326"/>
      <c r="BV97" s="1326"/>
      <c r="BW97" s="1326"/>
      <c r="BX97" s="1326"/>
      <c r="BY97" s="1326"/>
      <c r="BZ97" s="1326"/>
      <c r="CA97" s="1326"/>
      <c r="CB97" s="1326"/>
      <c r="CC97" s="1326"/>
      <c r="CD97" s="1326"/>
      <c r="CE97" s="1326"/>
      <c r="CF97" s="1326"/>
      <c r="CG97" s="1326"/>
      <c r="CH97" s="1326"/>
      <c r="CI97" s="1326"/>
      <c r="CJ97" s="1326"/>
      <c r="CK97" s="1326"/>
      <c r="CL97" s="1326"/>
      <c r="CM97" s="1326"/>
      <c r="CN97" s="1326"/>
      <c r="CO97" s="1326"/>
      <c r="CP97" s="1326"/>
      <c r="CQ97" s="1326"/>
      <c r="CR97" s="1326"/>
      <c r="CS97" s="1326"/>
      <c r="CT97" s="1326"/>
      <c r="CU97" s="48"/>
      <c r="CV97" s="25"/>
      <c r="CW97" s="68"/>
    </row>
    <row r="98" spans="1:101" ht="16.5" customHeight="1">
      <c r="A98" s="68"/>
      <c r="B98" s="47"/>
      <c r="C98" s="1326"/>
      <c r="D98" s="1326"/>
      <c r="E98" s="1326"/>
      <c r="F98" s="1326"/>
      <c r="G98" s="1326"/>
      <c r="H98" s="1326"/>
      <c r="I98" s="1326"/>
      <c r="J98" s="1326"/>
      <c r="K98" s="1326"/>
      <c r="L98" s="1326"/>
      <c r="M98" s="1326"/>
      <c r="N98" s="1326"/>
      <c r="O98" s="1326"/>
      <c r="P98" s="1326"/>
      <c r="Q98" s="1326"/>
      <c r="R98" s="1326"/>
      <c r="S98" s="1326"/>
      <c r="T98" s="1326"/>
      <c r="U98" s="1326"/>
      <c r="V98" s="1326"/>
      <c r="W98" s="1326"/>
      <c r="X98" s="1326"/>
      <c r="Y98" s="1326"/>
      <c r="Z98" s="1326"/>
      <c r="AA98" s="1326"/>
      <c r="AB98" s="1326"/>
      <c r="AC98" s="1326"/>
      <c r="AD98" s="1326"/>
      <c r="AE98" s="1326"/>
      <c r="AF98" s="1326"/>
      <c r="AG98" s="1326"/>
      <c r="AH98" s="1326"/>
      <c r="AI98" s="1326"/>
      <c r="AJ98" s="1326"/>
      <c r="AK98" s="1326"/>
      <c r="AL98" s="1326"/>
      <c r="AM98" s="1326"/>
      <c r="AN98" s="1326"/>
      <c r="AO98" s="1326"/>
      <c r="AP98" s="1326"/>
      <c r="AQ98" s="1326"/>
      <c r="AR98" s="1326"/>
      <c r="AS98" s="1326"/>
      <c r="AT98" s="1326"/>
      <c r="AU98" s="1326"/>
      <c r="AV98" s="1326"/>
      <c r="AW98" s="48"/>
      <c r="AX98" s="49"/>
      <c r="AY98" s="49"/>
      <c r="AZ98" s="47"/>
      <c r="BA98" s="1326"/>
      <c r="BB98" s="1326"/>
      <c r="BC98" s="1326"/>
      <c r="BD98" s="1326"/>
      <c r="BE98" s="1326"/>
      <c r="BF98" s="1326"/>
      <c r="BG98" s="1326"/>
      <c r="BH98" s="1326"/>
      <c r="BI98" s="1326"/>
      <c r="BJ98" s="1326"/>
      <c r="BK98" s="1326"/>
      <c r="BL98" s="1326"/>
      <c r="BM98" s="1326"/>
      <c r="BN98" s="1326"/>
      <c r="BO98" s="1326"/>
      <c r="BP98" s="1326"/>
      <c r="BQ98" s="1326"/>
      <c r="BR98" s="1326"/>
      <c r="BS98" s="1326"/>
      <c r="BT98" s="1326"/>
      <c r="BU98" s="1326"/>
      <c r="BV98" s="1326"/>
      <c r="BW98" s="1326"/>
      <c r="BX98" s="1326"/>
      <c r="BY98" s="1326"/>
      <c r="BZ98" s="1326"/>
      <c r="CA98" s="1326"/>
      <c r="CB98" s="1326"/>
      <c r="CC98" s="1326"/>
      <c r="CD98" s="1326"/>
      <c r="CE98" s="1326"/>
      <c r="CF98" s="1326"/>
      <c r="CG98" s="1326"/>
      <c r="CH98" s="1326"/>
      <c r="CI98" s="1326"/>
      <c r="CJ98" s="1326"/>
      <c r="CK98" s="1326"/>
      <c r="CL98" s="1326"/>
      <c r="CM98" s="1326"/>
      <c r="CN98" s="1326"/>
      <c r="CO98" s="1326"/>
      <c r="CP98" s="1326"/>
      <c r="CQ98" s="1326"/>
      <c r="CR98" s="1326"/>
      <c r="CS98" s="1326"/>
      <c r="CT98" s="1326"/>
      <c r="CU98" s="48"/>
      <c r="CV98" s="25"/>
      <c r="CW98" s="68"/>
    </row>
    <row r="99" spans="1:101" ht="16.5" customHeight="1">
      <c r="A99" s="68"/>
      <c r="B99" s="46"/>
      <c r="C99" s="1326"/>
      <c r="D99" s="1326"/>
      <c r="E99" s="1326"/>
      <c r="F99" s="1326"/>
      <c r="G99" s="1326"/>
      <c r="H99" s="1326"/>
      <c r="I99" s="1326"/>
      <c r="J99" s="1326"/>
      <c r="K99" s="1326"/>
      <c r="L99" s="1326"/>
      <c r="M99" s="1326"/>
      <c r="N99" s="1326"/>
      <c r="O99" s="1326"/>
      <c r="P99" s="1326"/>
      <c r="Q99" s="1326"/>
      <c r="R99" s="1326"/>
      <c r="S99" s="1326"/>
      <c r="T99" s="1326"/>
      <c r="U99" s="1326"/>
      <c r="V99" s="1326"/>
      <c r="W99" s="1326"/>
      <c r="X99" s="1326"/>
      <c r="Y99" s="1326"/>
      <c r="Z99" s="1326"/>
      <c r="AA99" s="1326"/>
      <c r="AB99" s="1326"/>
      <c r="AC99" s="1326"/>
      <c r="AD99" s="1326"/>
      <c r="AE99" s="1326"/>
      <c r="AF99" s="1326"/>
      <c r="AG99" s="1326"/>
      <c r="AH99" s="1326"/>
      <c r="AI99" s="1326"/>
      <c r="AJ99" s="1326"/>
      <c r="AK99" s="1326"/>
      <c r="AL99" s="1326"/>
      <c r="AM99" s="1326"/>
      <c r="AN99" s="1326"/>
      <c r="AO99" s="1326"/>
      <c r="AP99" s="1326"/>
      <c r="AQ99" s="1326"/>
      <c r="AR99" s="1326"/>
      <c r="AS99" s="1326"/>
      <c r="AT99" s="1326"/>
      <c r="AU99" s="1326"/>
      <c r="AV99" s="1326"/>
      <c r="AW99" s="48"/>
      <c r="AX99" s="49"/>
      <c r="AY99" s="49"/>
      <c r="AZ99" s="46"/>
      <c r="BA99" s="1326"/>
      <c r="BB99" s="1326"/>
      <c r="BC99" s="1326"/>
      <c r="BD99" s="1326"/>
      <c r="BE99" s="1326"/>
      <c r="BF99" s="1326"/>
      <c r="BG99" s="1326"/>
      <c r="BH99" s="1326"/>
      <c r="BI99" s="1326"/>
      <c r="BJ99" s="1326"/>
      <c r="BK99" s="1326"/>
      <c r="BL99" s="1326"/>
      <c r="BM99" s="1326"/>
      <c r="BN99" s="1326"/>
      <c r="BO99" s="1326"/>
      <c r="BP99" s="1326"/>
      <c r="BQ99" s="1326"/>
      <c r="BR99" s="1326"/>
      <c r="BS99" s="1326"/>
      <c r="BT99" s="1326"/>
      <c r="BU99" s="1326"/>
      <c r="BV99" s="1326"/>
      <c r="BW99" s="1326"/>
      <c r="BX99" s="1326"/>
      <c r="BY99" s="1326"/>
      <c r="BZ99" s="1326"/>
      <c r="CA99" s="1326"/>
      <c r="CB99" s="1326"/>
      <c r="CC99" s="1326"/>
      <c r="CD99" s="1326"/>
      <c r="CE99" s="1326"/>
      <c r="CF99" s="1326"/>
      <c r="CG99" s="1326"/>
      <c r="CH99" s="1326"/>
      <c r="CI99" s="1326"/>
      <c r="CJ99" s="1326"/>
      <c r="CK99" s="1326"/>
      <c r="CL99" s="1326"/>
      <c r="CM99" s="1326"/>
      <c r="CN99" s="1326"/>
      <c r="CO99" s="1326"/>
      <c r="CP99" s="1326"/>
      <c r="CQ99" s="1326"/>
      <c r="CR99" s="1326"/>
      <c r="CS99" s="1326"/>
      <c r="CT99" s="1326"/>
      <c r="CU99" s="48"/>
      <c r="CV99" s="25"/>
      <c r="CW99" s="68"/>
    </row>
    <row r="100" spans="1:101" ht="16.5" customHeight="1">
      <c r="A100" s="68"/>
      <c r="B100" s="68"/>
      <c r="C100" s="1326"/>
      <c r="D100" s="1326"/>
      <c r="E100" s="1326"/>
      <c r="F100" s="1326"/>
      <c r="G100" s="1326"/>
      <c r="H100" s="1326"/>
      <c r="I100" s="1326"/>
      <c r="J100" s="1326"/>
      <c r="K100" s="1326"/>
      <c r="L100" s="1326"/>
      <c r="M100" s="1326"/>
      <c r="N100" s="1326"/>
      <c r="O100" s="1326"/>
      <c r="P100" s="1326"/>
      <c r="Q100" s="1326"/>
      <c r="R100" s="1326"/>
      <c r="S100" s="1326"/>
      <c r="T100" s="1326"/>
      <c r="U100" s="1326"/>
      <c r="V100" s="1326"/>
      <c r="W100" s="1326"/>
      <c r="X100" s="1326"/>
      <c r="Y100" s="1326"/>
      <c r="Z100" s="1326"/>
      <c r="AA100" s="1326"/>
      <c r="AB100" s="1326"/>
      <c r="AC100" s="1326"/>
      <c r="AD100" s="1326"/>
      <c r="AE100" s="1326"/>
      <c r="AF100" s="1326"/>
      <c r="AG100" s="1326"/>
      <c r="AH100" s="1326"/>
      <c r="AI100" s="1326"/>
      <c r="AJ100" s="1326"/>
      <c r="AK100" s="1326"/>
      <c r="AL100" s="1326"/>
      <c r="AM100" s="1326"/>
      <c r="AN100" s="1326"/>
      <c r="AO100" s="1326"/>
      <c r="AP100" s="1326"/>
      <c r="AQ100" s="1326"/>
      <c r="AR100" s="1326"/>
      <c r="AS100" s="1326"/>
      <c r="AT100" s="1326"/>
      <c r="AU100" s="1326"/>
      <c r="AV100" s="1326"/>
      <c r="AW100" s="45"/>
      <c r="AX100" s="49"/>
      <c r="AY100" s="49"/>
      <c r="AZ100" s="68"/>
      <c r="BA100" s="1326"/>
      <c r="BB100" s="1326"/>
      <c r="BC100" s="1326"/>
      <c r="BD100" s="1326"/>
      <c r="BE100" s="1326"/>
      <c r="BF100" s="1326"/>
      <c r="BG100" s="1326"/>
      <c r="BH100" s="1326"/>
      <c r="BI100" s="1326"/>
      <c r="BJ100" s="1326"/>
      <c r="BK100" s="1326"/>
      <c r="BL100" s="1326"/>
      <c r="BM100" s="1326"/>
      <c r="BN100" s="1326"/>
      <c r="BO100" s="1326"/>
      <c r="BP100" s="1326"/>
      <c r="BQ100" s="1326"/>
      <c r="BR100" s="1326"/>
      <c r="BS100" s="1326"/>
      <c r="BT100" s="1326"/>
      <c r="BU100" s="1326"/>
      <c r="BV100" s="1326"/>
      <c r="BW100" s="1326"/>
      <c r="BX100" s="1326"/>
      <c r="BY100" s="1326"/>
      <c r="BZ100" s="1326"/>
      <c r="CA100" s="1326"/>
      <c r="CB100" s="1326"/>
      <c r="CC100" s="1326"/>
      <c r="CD100" s="1326"/>
      <c r="CE100" s="1326"/>
      <c r="CF100" s="1326"/>
      <c r="CG100" s="1326"/>
      <c r="CH100" s="1326"/>
      <c r="CI100" s="1326"/>
      <c r="CJ100" s="1326"/>
      <c r="CK100" s="1326"/>
      <c r="CL100" s="1326"/>
      <c r="CM100" s="1326"/>
      <c r="CN100" s="1326"/>
      <c r="CO100" s="1326"/>
      <c r="CP100" s="1326"/>
      <c r="CQ100" s="1326"/>
      <c r="CR100" s="1326"/>
      <c r="CS100" s="1326"/>
      <c r="CT100" s="1326"/>
      <c r="CU100" s="45"/>
      <c r="CV100" s="25"/>
      <c r="CW100" s="68"/>
    </row>
    <row r="101" spans="1:101" ht="16.5" customHeight="1">
      <c r="A101" s="68"/>
      <c r="B101" s="68"/>
      <c r="C101" s="1326"/>
      <c r="D101" s="1326"/>
      <c r="E101" s="1326"/>
      <c r="F101" s="1326"/>
      <c r="G101" s="1326"/>
      <c r="H101" s="1326"/>
      <c r="I101" s="1326"/>
      <c r="J101" s="1326"/>
      <c r="K101" s="1326"/>
      <c r="L101" s="1326"/>
      <c r="M101" s="1326"/>
      <c r="N101" s="1326"/>
      <c r="O101" s="1326"/>
      <c r="P101" s="1326"/>
      <c r="Q101" s="1326"/>
      <c r="R101" s="1326"/>
      <c r="S101" s="1326"/>
      <c r="T101" s="1326"/>
      <c r="U101" s="1326"/>
      <c r="V101" s="1326"/>
      <c r="W101" s="1326"/>
      <c r="X101" s="1326"/>
      <c r="Y101" s="1326"/>
      <c r="Z101" s="1326"/>
      <c r="AA101" s="1326"/>
      <c r="AB101" s="1326"/>
      <c r="AC101" s="1326"/>
      <c r="AD101" s="1326"/>
      <c r="AE101" s="1326"/>
      <c r="AF101" s="1326"/>
      <c r="AG101" s="1326"/>
      <c r="AH101" s="1326"/>
      <c r="AI101" s="1326"/>
      <c r="AJ101" s="1326"/>
      <c r="AK101" s="1326"/>
      <c r="AL101" s="1326"/>
      <c r="AM101" s="1326"/>
      <c r="AN101" s="1326"/>
      <c r="AO101" s="1326"/>
      <c r="AP101" s="1326"/>
      <c r="AQ101" s="1326"/>
      <c r="AR101" s="1326"/>
      <c r="AS101" s="1326"/>
      <c r="AT101" s="1326"/>
      <c r="AU101" s="1326"/>
      <c r="AV101" s="1326"/>
      <c r="AW101" s="45"/>
      <c r="AX101" s="49"/>
      <c r="AY101" s="49"/>
      <c r="AZ101" s="68"/>
      <c r="BA101" s="1326"/>
      <c r="BB101" s="1326"/>
      <c r="BC101" s="1326"/>
      <c r="BD101" s="1326"/>
      <c r="BE101" s="1326"/>
      <c r="BF101" s="1326"/>
      <c r="BG101" s="1326"/>
      <c r="BH101" s="1326"/>
      <c r="BI101" s="1326"/>
      <c r="BJ101" s="1326"/>
      <c r="BK101" s="1326"/>
      <c r="BL101" s="1326"/>
      <c r="BM101" s="1326"/>
      <c r="BN101" s="1326"/>
      <c r="BO101" s="1326"/>
      <c r="BP101" s="1326"/>
      <c r="BQ101" s="1326"/>
      <c r="BR101" s="1326"/>
      <c r="BS101" s="1326"/>
      <c r="BT101" s="1326"/>
      <c r="BU101" s="1326"/>
      <c r="BV101" s="1326"/>
      <c r="BW101" s="1326"/>
      <c r="BX101" s="1326"/>
      <c r="BY101" s="1326"/>
      <c r="BZ101" s="1326"/>
      <c r="CA101" s="1326"/>
      <c r="CB101" s="1326"/>
      <c r="CC101" s="1326"/>
      <c r="CD101" s="1326"/>
      <c r="CE101" s="1326"/>
      <c r="CF101" s="1326"/>
      <c r="CG101" s="1326"/>
      <c r="CH101" s="1326"/>
      <c r="CI101" s="1326"/>
      <c r="CJ101" s="1326"/>
      <c r="CK101" s="1326"/>
      <c r="CL101" s="1326"/>
      <c r="CM101" s="1326"/>
      <c r="CN101" s="1326"/>
      <c r="CO101" s="1326"/>
      <c r="CP101" s="1326"/>
      <c r="CQ101" s="1326"/>
      <c r="CR101" s="1326"/>
      <c r="CS101" s="1326"/>
      <c r="CT101" s="1326"/>
      <c r="CU101" s="45"/>
      <c r="CV101" s="25"/>
      <c r="CW101" s="68"/>
    </row>
    <row r="102" spans="1:101" ht="16.5" customHeight="1">
      <c r="A102" s="68"/>
      <c r="B102" s="68"/>
      <c r="C102" s="1326"/>
      <c r="D102" s="1326"/>
      <c r="E102" s="1326"/>
      <c r="F102" s="1326"/>
      <c r="G102" s="1326"/>
      <c r="H102" s="1326"/>
      <c r="I102" s="1326"/>
      <c r="J102" s="1326"/>
      <c r="K102" s="1326"/>
      <c r="L102" s="1326"/>
      <c r="M102" s="1326"/>
      <c r="N102" s="1326"/>
      <c r="O102" s="1326"/>
      <c r="P102" s="1326"/>
      <c r="Q102" s="1326"/>
      <c r="R102" s="1326"/>
      <c r="S102" s="1326"/>
      <c r="T102" s="1326"/>
      <c r="U102" s="1326"/>
      <c r="V102" s="1326"/>
      <c r="W102" s="1326"/>
      <c r="X102" s="1326"/>
      <c r="Y102" s="1326"/>
      <c r="Z102" s="1326"/>
      <c r="AA102" s="1326"/>
      <c r="AB102" s="1326"/>
      <c r="AC102" s="1326"/>
      <c r="AD102" s="1326"/>
      <c r="AE102" s="1326"/>
      <c r="AF102" s="1326"/>
      <c r="AG102" s="1326"/>
      <c r="AH102" s="1326"/>
      <c r="AI102" s="1326"/>
      <c r="AJ102" s="1326"/>
      <c r="AK102" s="1326"/>
      <c r="AL102" s="1326"/>
      <c r="AM102" s="1326"/>
      <c r="AN102" s="1326"/>
      <c r="AO102" s="1326"/>
      <c r="AP102" s="1326"/>
      <c r="AQ102" s="1326"/>
      <c r="AR102" s="1326"/>
      <c r="AS102" s="1326"/>
      <c r="AT102" s="1326"/>
      <c r="AU102" s="1326"/>
      <c r="AV102" s="1326"/>
      <c r="AW102" s="45"/>
      <c r="AX102" s="49"/>
      <c r="AY102" s="49"/>
      <c r="AZ102" s="68"/>
      <c r="BA102" s="1326"/>
      <c r="BB102" s="1326"/>
      <c r="BC102" s="1326"/>
      <c r="BD102" s="1326"/>
      <c r="BE102" s="1326"/>
      <c r="BF102" s="1326"/>
      <c r="BG102" s="1326"/>
      <c r="BH102" s="1326"/>
      <c r="BI102" s="1326"/>
      <c r="BJ102" s="1326"/>
      <c r="BK102" s="1326"/>
      <c r="BL102" s="1326"/>
      <c r="BM102" s="1326"/>
      <c r="BN102" s="1326"/>
      <c r="BO102" s="1326"/>
      <c r="BP102" s="1326"/>
      <c r="BQ102" s="1326"/>
      <c r="BR102" s="1326"/>
      <c r="BS102" s="1326"/>
      <c r="BT102" s="1326"/>
      <c r="BU102" s="1326"/>
      <c r="BV102" s="1326"/>
      <c r="BW102" s="1326"/>
      <c r="BX102" s="1326"/>
      <c r="BY102" s="1326"/>
      <c r="BZ102" s="1326"/>
      <c r="CA102" s="1326"/>
      <c r="CB102" s="1326"/>
      <c r="CC102" s="1326"/>
      <c r="CD102" s="1326"/>
      <c r="CE102" s="1326"/>
      <c r="CF102" s="1326"/>
      <c r="CG102" s="1326"/>
      <c r="CH102" s="1326"/>
      <c r="CI102" s="1326"/>
      <c r="CJ102" s="1326"/>
      <c r="CK102" s="1326"/>
      <c r="CL102" s="1326"/>
      <c r="CM102" s="1326"/>
      <c r="CN102" s="1326"/>
      <c r="CO102" s="1326"/>
      <c r="CP102" s="1326"/>
      <c r="CQ102" s="1326"/>
      <c r="CR102" s="1326"/>
      <c r="CS102" s="1326"/>
      <c r="CT102" s="1326"/>
      <c r="CU102" s="45"/>
      <c r="CV102" s="25"/>
      <c r="CW102" s="68"/>
    </row>
    <row r="103" spans="1:101" ht="16.5" customHeight="1">
      <c r="A103" s="68"/>
      <c r="B103" s="68"/>
      <c r="C103" s="1326"/>
      <c r="D103" s="1326"/>
      <c r="E103" s="1326"/>
      <c r="F103" s="1326"/>
      <c r="G103" s="1326"/>
      <c r="H103" s="1326"/>
      <c r="I103" s="1326"/>
      <c r="J103" s="1326"/>
      <c r="K103" s="1326"/>
      <c r="L103" s="1326"/>
      <c r="M103" s="1326"/>
      <c r="N103" s="1326"/>
      <c r="O103" s="1326"/>
      <c r="P103" s="1326"/>
      <c r="Q103" s="1326"/>
      <c r="R103" s="1326"/>
      <c r="S103" s="1326"/>
      <c r="T103" s="1326"/>
      <c r="U103" s="1326"/>
      <c r="V103" s="1326"/>
      <c r="W103" s="1326"/>
      <c r="X103" s="1326"/>
      <c r="Y103" s="1326"/>
      <c r="Z103" s="1326"/>
      <c r="AA103" s="1326"/>
      <c r="AB103" s="1326"/>
      <c r="AC103" s="1326"/>
      <c r="AD103" s="1326"/>
      <c r="AE103" s="1326"/>
      <c r="AF103" s="1326"/>
      <c r="AG103" s="1326"/>
      <c r="AH103" s="1326"/>
      <c r="AI103" s="1326"/>
      <c r="AJ103" s="1326"/>
      <c r="AK103" s="1326"/>
      <c r="AL103" s="1326"/>
      <c r="AM103" s="1326"/>
      <c r="AN103" s="1326"/>
      <c r="AO103" s="1326"/>
      <c r="AP103" s="1326"/>
      <c r="AQ103" s="1326"/>
      <c r="AR103" s="1326"/>
      <c r="AS103" s="1326"/>
      <c r="AT103" s="1326"/>
      <c r="AU103" s="1326"/>
      <c r="AV103" s="1326"/>
      <c r="AW103" s="45"/>
      <c r="AX103" s="49"/>
      <c r="AY103" s="49"/>
      <c r="AZ103" s="68"/>
      <c r="BA103" s="1326"/>
      <c r="BB103" s="1326"/>
      <c r="BC103" s="1326"/>
      <c r="BD103" s="1326"/>
      <c r="BE103" s="1326"/>
      <c r="BF103" s="1326"/>
      <c r="BG103" s="1326"/>
      <c r="BH103" s="1326"/>
      <c r="BI103" s="1326"/>
      <c r="BJ103" s="1326"/>
      <c r="BK103" s="1326"/>
      <c r="BL103" s="1326"/>
      <c r="BM103" s="1326"/>
      <c r="BN103" s="1326"/>
      <c r="BO103" s="1326"/>
      <c r="BP103" s="1326"/>
      <c r="BQ103" s="1326"/>
      <c r="BR103" s="1326"/>
      <c r="BS103" s="1326"/>
      <c r="BT103" s="1326"/>
      <c r="BU103" s="1326"/>
      <c r="BV103" s="1326"/>
      <c r="BW103" s="1326"/>
      <c r="BX103" s="1326"/>
      <c r="BY103" s="1326"/>
      <c r="BZ103" s="1326"/>
      <c r="CA103" s="1326"/>
      <c r="CB103" s="1326"/>
      <c r="CC103" s="1326"/>
      <c r="CD103" s="1326"/>
      <c r="CE103" s="1326"/>
      <c r="CF103" s="1326"/>
      <c r="CG103" s="1326"/>
      <c r="CH103" s="1326"/>
      <c r="CI103" s="1326"/>
      <c r="CJ103" s="1326"/>
      <c r="CK103" s="1326"/>
      <c r="CL103" s="1326"/>
      <c r="CM103" s="1326"/>
      <c r="CN103" s="1326"/>
      <c r="CO103" s="1326"/>
      <c r="CP103" s="1326"/>
      <c r="CQ103" s="1326"/>
      <c r="CR103" s="1326"/>
      <c r="CS103" s="1326"/>
      <c r="CT103" s="1326"/>
      <c r="CU103" s="45"/>
      <c r="CV103" s="25"/>
      <c r="CW103" s="68"/>
    </row>
    <row r="104" spans="1:101" ht="16.5" customHeight="1">
      <c r="A104" s="68"/>
      <c r="B104" s="8"/>
      <c r="C104" s="1326"/>
      <c r="D104" s="1326"/>
      <c r="E104" s="1326"/>
      <c r="F104" s="1326"/>
      <c r="G104" s="1326"/>
      <c r="H104" s="1326"/>
      <c r="I104" s="1326"/>
      <c r="J104" s="1326"/>
      <c r="K104" s="1326"/>
      <c r="L104" s="1326"/>
      <c r="M104" s="1326"/>
      <c r="N104" s="1326"/>
      <c r="O104" s="1326"/>
      <c r="P104" s="1326"/>
      <c r="Q104" s="1326"/>
      <c r="R104" s="1326"/>
      <c r="S104" s="1326"/>
      <c r="T104" s="1326"/>
      <c r="U104" s="1326"/>
      <c r="V104" s="1326"/>
      <c r="W104" s="1326"/>
      <c r="X104" s="1326"/>
      <c r="Y104" s="1326"/>
      <c r="Z104" s="1326"/>
      <c r="AA104" s="1326"/>
      <c r="AB104" s="1326"/>
      <c r="AC104" s="1326"/>
      <c r="AD104" s="1326"/>
      <c r="AE104" s="1326"/>
      <c r="AF104" s="1326"/>
      <c r="AG104" s="1326"/>
      <c r="AH104" s="1326"/>
      <c r="AI104" s="1326"/>
      <c r="AJ104" s="1326"/>
      <c r="AK104" s="1326"/>
      <c r="AL104" s="1326"/>
      <c r="AM104" s="1326"/>
      <c r="AN104" s="1326"/>
      <c r="AO104" s="1326"/>
      <c r="AP104" s="1326"/>
      <c r="AQ104" s="1326"/>
      <c r="AR104" s="1326"/>
      <c r="AS104" s="1326"/>
      <c r="AT104" s="1326"/>
      <c r="AU104" s="1326"/>
      <c r="AV104" s="1326"/>
      <c r="AW104" s="69"/>
      <c r="AX104" s="49"/>
      <c r="AY104" s="49"/>
      <c r="AZ104" s="8"/>
      <c r="BA104" s="1326"/>
      <c r="BB104" s="1326"/>
      <c r="BC104" s="1326"/>
      <c r="BD104" s="1326"/>
      <c r="BE104" s="1326"/>
      <c r="BF104" s="1326"/>
      <c r="BG104" s="1326"/>
      <c r="BH104" s="1326"/>
      <c r="BI104" s="1326"/>
      <c r="BJ104" s="1326"/>
      <c r="BK104" s="1326"/>
      <c r="BL104" s="1326"/>
      <c r="BM104" s="1326"/>
      <c r="BN104" s="1326"/>
      <c r="BO104" s="1326"/>
      <c r="BP104" s="1326"/>
      <c r="BQ104" s="1326"/>
      <c r="BR104" s="1326"/>
      <c r="BS104" s="1326"/>
      <c r="BT104" s="1326"/>
      <c r="BU104" s="1326"/>
      <c r="BV104" s="1326"/>
      <c r="BW104" s="1326"/>
      <c r="BX104" s="1326"/>
      <c r="BY104" s="1326"/>
      <c r="BZ104" s="1326"/>
      <c r="CA104" s="1326"/>
      <c r="CB104" s="1326"/>
      <c r="CC104" s="1326"/>
      <c r="CD104" s="1326"/>
      <c r="CE104" s="1326"/>
      <c r="CF104" s="1326"/>
      <c r="CG104" s="1326"/>
      <c r="CH104" s="1326"/>
      <c r="CI104" s="1326"/>
      <c r="CJ104" s="1326"/>
      <c r="CK104" s="1326"/>
      <c r="CL104" s="1326"/>
      <c r="CM104" s="1326"/>
      <c r="CN104" s="1326"/>
      <c r="CO104" s="1326"/>
      <c r="CP104" s="1326"/>
      <c r="CQ104" s="1326"/>
      <c r="CR104" s="1326"/>
      <c r="CS104" s="1326"/>
      <c r="CT104" s="1326"/>
      <c r="CU104" s="69"/>
      <c r="CV104" s="25"/>
      <c r="CW104" s="68"/>
    </row>
    <row r="105" spans="1:101" ht="16.5" customHeight="1">
      <c r="A105" s="68"/>
      <c r="B105" s="71"/>
      <c r="C105" s="1326"/>
      <c r="D105" s="1326"/>
      <c r="E105" s="1326"/>
      <c r="F105" s="1326"/>
      <c r="G105" s="1326"/>
      <c r="H105" s="1326"/>
      <c r="I105" s="1326"/>
      <c r="J105" s="1326"/>
      <c r="K105" s="1326"/>
      <c r="L105" s="1326"/>
      <c r="M105" s="1326"/>
      <c r="N105" s="1326"/>
      <c r="O105" s="1326"/>
      <c r="P105" s="1326"/>
      <c r="Q105" s="1326"/>
      <c r="R105" s="1326"/>
      <c r="S105" s="1326"/>
      <c r="T105" s="1326"/>
      <c r="U105" s="1326"/>
      <c r="V105" s="1326"/>
      <c r="W105" s="1326"/>
      <c r="X105" s="1326"/>
      <c r="Y105" s="1326"/>
      <c r="Z105" s="1326"/>
      <c r="AA105" s="1326"/>
      <c r="AB105" s="1326"/>
      <c r="AC105" s="1326"/>
      <c r="AD105" s="1326"/>
      <c r="AE105" s="1326"/>
      <c r="AF105" s="1326"/>
      <c r="AG105" s="1326"/>
      <c r="AH105" s="1326"/>
      <c r="AI105" s="1326"/>
      <c r="AJ105" s="1326"/>
      <c r="AK105" s="1326"/>
      <c r="AL105" s="1326"/>
      <c r="AM105" s="1326"/>
      <c r="AN105" s="1326"/>
      <c r="AO105" s="1326"/>
      <c r="AP105" s="1326"/>
      <c r="AQ105" s="1326"/>
      <c r="AR105" s="1326"/>
      <c r="AS105" s="1326"/>
      <c r="AT105" s="1326"/>
      <c r="AU105" s="1326"/>
      <c r="AV105" s="1326"/>
      <c r="AW105" s="69"/>
      <c r="AX105" s="49"/>
      <c r="AY105" s="49"/>
      <c r="AZ105" s="71"/>
      <c r="BA105" s="1326"/>
      <c r="BB105" s="1326"/>
      <c r="BC105" s="1326"/>
      <c r="BD105" s="1326"/>
      <c r="BE105" s="1326"/>
      <c r="BF105" s="1326"/>
      <c r="BG105" s="1326"/>
      <c r="BH105" s="1326"/>
      <c r="BI105" s="1326"/>
      <c r="BJ105" s="1326"/>
      <c r="BK105" s="1326"/>
      <c r="BL105" s="1326"/>
      <c r="BM105" s="1326"/>
      <c r="BN105" s="1326"/>
      <c r="BO105" s="1326"/>
      <c r="BP105" s="1326"/>
      <c r="BQ105" s="1326"/>
      <c r="BR105" s="1326"/>
      <c r="BS105" s="1326"/>
      <c r="BT105" s="1326"/>
      <c r="BU105" s="1326"/>
      <c r="BV105" s="1326"/>
      <c r="BW105" s="1326"/>
      <c r="BX105" s="1326"/>
      <c r="BY105" s="1326"/>
      <c r="BZ105" s="1326"/>
      <c r="CA105" s="1326"/>
      <c r="CB105" s="1326"/>
      <c r="CC105" s="1326"/>
      <c r="CD105" s="1326"/>
      <c r="CE105" s="1326"/>
      <c r="CF105" s="1326"/>
      <c r="CG105" s="1326"/>
      <c r="CH105" s="1326"/>
      <c r="CI105" s="1326"/>
      <c r="CJ105" s="1326"/>
      <c r="CK105" s="1326"/>
      <c r="CL105" s="1326"/>
      <c r="CM105" s="1326"/>
      <c r="CN105" s="1326"/>
      <c r="CO105" s="1326"/>
      <c r="CP105" s="1326"/>
      <c r="CQ105" s="1326"/>
      <c r="CR105" s="1326"/>
      <c r="CS105" s="1326"/>
      <c r="CT105" s="1326"/>
      <c r="CU105" s="69"/>
      <c r="CV105" s="25"/>
      <c r="CW105" s="68"/>
    </row>
    <row r="106" spans="1:101" ht="16.5" customHeight="1">
      <c r="A106" s="68"/>
      <c r="B106" s="8"/>
      <c r="C106" s="1326"/>
      <c r="D106" s="1326"/>
      <c r="E106" s="1326"/>
      <c r="F106" s="1326"/>
      <c r="G106" s="1326"/>
      <c r="H106" s="1326"/>
      <c r="I106" s="1326"/>
      <c r="J106" s="1326"/>
      <c r="K106" s="1326"/>
      <c r="L106" s="1326"/>
      <c r="M106" s="1326"/>
      <c r="N106" s="1326"/>
      <c r="O106" s="1326"/>
      <c r="P106" s="1326"/>
      <c r="Q106" s="1326"/>
      <c r="R106" s="1326"/>
      <c r="S106" s="1326"/>
      <c r="T106" s="1326"/>
      <c r="U106" s="1326"/>
      <c r="V106" s="1326"/>
      <c r="W106" s="1326"/>
      <c r="X106" s="1326"/>
      <c r="Y106" s="1326"/>
      <c r="Z106" s="1326"/>
      <c r="AA106" s="1326"/>
      <c r="AB106" s="1326"/>
      <c r="AC106" s="1326"/>
      <c r="AD106" s="1326"/>
      <c r="AE106" s="1326"/>
      <c r="AF106" s="1326"/>
      <c r="AG106" s="1326"/>
      <c r="AH106" s="1326"/>
      <c r="AI106" s="1326"/>
      <c r="AJ106" s="1326"/>
      <c r="AK106" s="1326"/>
      <c r="AL106" s="1326"/>
      <c r="AM106" s="1326"/>
      <c r="AN106" s="1326"/>
      <c r="AO106" s="1326"/>
      <c r="AP106" s="1326"/>
      <c r="AQ106" s="1326"/>
      <c r="AR106" s="1326"/>
      <c r="AS106" s="1326"/>
      <c r="AT106" s="1326"/>
      <c r="AU106" s="1326"/>
      <c r="AV106" s="1326"/>
      <c r="AW106" s="9"/>
      <c r="AX106" s="49"/>
      <c r="AY106" s="49"/>
      <c r="AZ106" s="8"/>
      <c r="BA106" s="1326"/>
      <c r="BB106" s="1326"/>
      <c r="BC106" s="1326"/>
      <c r="BD106" s="1326"/>
      <c r="BE106" s="1326"/>
      <c r="BF106" s="1326"/>
      <c r="BG106" s="1326"/>
      <c r="BH106" s="1326"/>
      <c r="BI106" s="1326"/>
      <c r="BJ106" s="1326"/>
      <c r="BK106" s="1326"/>
      <c r="BL106" s="1326"/>
      <c r="BM106" s="1326"/>
      <c r="BN106" s="1326"/>
      <c r="BO106" s="1326"/>
      <c r="BP106" s="1326"/>
      <c r="BQ106" s="1326"/>
      <c r="BR106" s="1326"/>
      <c r="BS106" s="1326"/>
      <c r="BT106" s="1326"/>
      <c r="BU106" s="1326"/>
      <c r="BV106" s="1326"/>
      <c r="BW106" s="1326"/>
      <c r="BX106" s="1326"/>
      <c r="BY106" s="1326"/>
      <c r="BZ106" s="1326"/>
      <c r="CA106" s="1326"/>
      <c r="CB106" s="1326"/>
      <c r="CC106" s="1326"/>
      <c r="CD106" s="1326"/>
      <c r="CE106" s="1326"/>
      <c r="CF106" s="1326"/>
      <c r="CG106" s="1326"/>
      <c r="CH106" s="1326"/>
      <c r="CI106" s="1326"/>
      <c r="CJ106" s="1326"/>
      <c r="CK106" s="1326"/>
      <c r="CL106" s="1326"/>
      <c r="CM106" s="1326"/>
      <c r="CN106" s="1326"/>
      <c r="CO106" s="1326"/>
      <c r="CP106" s="1326"/>
      <c r="CQ106" s="1326"/>
      <c r="CR106" s="1326"/>
      <c r="CS106" s="1326"/>
      <c r="CT106" s="1326"/>
      <c r="CU106" s="9"/>
      <c r="CV106" s="25"/>
      <c r="CW106" s="68"/>
    </row>
    <row r="107" spans="1:101" ht="16.5" customHeight="1">
      <c r="A107" s="68"/>
      <c r="B107" s="68"/>
      <c r="C107" s="1326"/>
      <c r="D107" s="1326"/>
      <c r="E107" s="1326"/>
      <c r="F107" s="1326"/>
      <c r="G107" s="1326"/>
      <c r="H107" s="1326"/>
      <c r="I107" s="1326"/>
      <c r="J107" s="1326"/>
      <c r="K107" s="1326"/>
      <c r="L107" s="1326"/>
      <c r="M107" s="1326"/>
      <c r="N107" s="1326"/>
      <c r="O107" s="1326"/>
      <c r="P107" s="1326"/>
      <c r="Q107" s="1326"/>
      <c r="R107" s="1326"/>
      <c r="S107" s="1326"/>
      <c r="T107" s="1326"/>
      <c r="U107" s="1326"/>
      <c r="V107" s="1326"/>
      <c r="W107" s="1326"/>
      <c r="X107" s="1326"/>
      <c r="Y107" s="1326"/>
      <c r="Z107" s="1326"/>
      <c r="AA107" s="1326"/>
      <c r="AB107" s="1326"/>
      <c r="AC107" s="1326"/>
      <c r="AD107" s="1326"/>
      <c r="AE107" s="1326"/>
      <c r="AF107" s="1326"/>
      <c r="AG107" s="1326"/>
      <c r="AH107" s="1326"/>
      <c r="AI107" s="1326"/>
      <c r="AJ107" s="1326"/>
      <c r="AK107" s="1326"/>
      <c r="AL107" s="1326"/>
      <c r="AM107" s="1326"/>
      <c r="AN107" s="1326"/>
      <c r="AO107" s="1326"/>
      <c r="AP107" s="1326"/>
      <c r="AQ107" s="1326"/>
      <c r="AR107" s="1326"/>
      <c r="AS107" s="1326"/>
      <c r="AT107" s="1326"/>
      <c r="AU107" s="1326"/>
      <c r="AV107" s="1326"/>
      <c r="AW107" s="25"/>
      <c r="AX107" s="49"/>
      <c r="AY107" s="49"/>
      <c r="AZ107" s="68"/>
      <c r="BA107" s="1326"/>
      <c r="BB107" s="1326"/>
      <c r="BC107" s="1326"/>
      <c r="BD107" s="1326"/>
      <c r="BE107" s="1326"/>
      <c r="BF107" s="1326"/>
      <c r="BG107" s="1326"/>
      <c r="BH107" s="1326"/>
      <c r="BI107" s="1326"/>
      <c r="BJ107" s="1326"/>
      <c r="BK107" s="1326"/>
      <c r="BL107" s="1326"/>
      <c r="BM107" s="1326"/>
      <c r="BN107" s="1326"/>
      <c r="BO107" s="1326"/>
      <c r="BP107" s="1326"/>
      <c r="BQ107" s="1326"/>
      <c r="BR107" s="1326"/>
      <c r="BS107" s="1326"/>
      <c r="BT107" s="1326"/>
      <c r="BU107" s="1326"/>
      <c r="BV107" s="1326"/>
      <c r="BW107" s="1326"/>
      <c r="BX107" s="1326"/>
      <c r="BY107" s="1326"/>
      <c r="BZ107" s="1326"/>
      <c r="CA107" s="1326"/>
      <c r="CB107" s="1326"/>
      <c r="CC107" s="1326"/>
      <c r="CD107" s="1326"/>
      <c r="CE107" s="1326"/>
      <c r="CF107" s="1326"/>
      <c r="CG107" s="1326"/>
      <c r="CH107" s="1326"/>
      <c r="CI107" s="1326"/>
      <c r="CJ107" s="1326"/>
      <c r="CK107" s="1326"/>
      <c r="CL107" s="1326"/>
      <c r="CM107" s="1326"/>
      <c r="CN107" s="1326"/>
      <c r="CO107" s="1326"/>
      <c r="CP107" s="1326"/>
      <c r="CQ107" s="1326"/>
      <c r="CR107" s="1326"/>
      <c r="CS107" s="1326"/>
      <c r="CT107" s="1326"/>
      <c r="CU107" s="25"/>
      <c r="CV107" s="25"/>
      <c r="CW107" s="68"/>
    </row>
    <row r="108" spans="1:101" ht="16.5" customHeight="1">
      <c r="A108" s="68"/>
      <c r="B108" s="8"/>
      <c r="C108" s="1326"/>
      <c r="D108" s="1326"/>
      <c r="E108" s="1326"/>
      <c r="F108" s="1326"/>
      <c r="G108" s="1326"/>
      <c r="H108" s="1326"/>
      <c r="I108" s="1326"/>
      <c r="J108" s="1326"/>
      <c r="K108" s="1326"/>
      <c r="L108" s="1326"/>
      <c r="M108" s="1326"/>
      <c r="N108" s="1326"/>
      <c r="O108" s="1326"/>
      <c r="P108" s="1326"/>
      <c r="Q108" s="1326"/>
      <c r="R108" s="1326"/>
      <c r="S108" s="1326"/>
      <c r="T108" s="1326"/>
      <c r="U108" s="1326"/>
      <c r="V108" s="1326"/>
      <c r="W108" s="1326"/>
      <c r="X108" s="1326"/>
      <c r="Y108" s="1326"/>
      <c r="Z108" s="1326"/>
      <c r="AA108" s="1326"/>
      <c r="AB108" s="1326"/>
      <c r="AC108" s="1326"/>
      <c r="AD108" s="1326"/>
      <c r="AE108" s="1326"/>
      <c r="AF108" s="1326"/>
      <c r="AG108" s="1326"/>
      <c r="AH108" s="1326"/>
      <c r="AI108" s="1326"/>
      <c r="AJ108" s="1326"/>
      <c r="AK108" s="1326"/>
      <c r="AL108" s="1326"/>
      <c r="AM108" s="1326"/>
      <c r="AN108" s="1326"/>
      <c r="AO108" s="1326"/>
      <c r="AP108" s="1326"/>
      <c r="AQ108" s="1326"/>
      <c r="AR108" s="1326"/>
      <c r="AS108" s="1326"/>
      <c r="AT108" s="1326"/>
      <c r="AU108" s="1326"/>
      <c r="AV108" s="1326"/>
      <c r="AW108" s="72"/>
      <c r="AX108" s="49"/>
      <c r="AY108" s="49"/>
      <c r="AZ108" s="8"/>
      <c r="BA108" s="1326"/>
      <c r="BB108" s="1326"/>
      <c r="BC108" s="1326"/>
      <c r="BD108" s="1326"/>
      <c r="BE108" s="1326"/>
      <c r="BF108" s="1326"/>
      <c r="BG108" s="1326"/>
      <c r="BH108" s="1326"/>
      <c r="BI108" s="1326"/>
      <c r="BJ108" s="1326"/>
      <c r="BK108" s="1326"/>
      <c r="BL108" s="1326"/>
      <c r="BM108" s="1326"/>
      <c r="BN108" s="1326"/>
      <c r="BO108" s="1326"/>
      <c r="BP108" s="1326"/>
      <c r="BQ108" s="1326"/>
      <c r="BR108" s="1326"/>
      <c r="BS108" s="1326"/>
      <c r="BT108" s="1326"/>
      <c r="BU108" s="1326"/>
      <c r="BV108" s="1326"/>
      <c r="BW108" s="1326"/>
      <c r="BX108" s="1326"/>
      <c r="BY108" s="1326"/>
      <c r="BZ108" s="1326"/>
      <c r="CA108" s="1326"/>
      <c r="CB108" s="1326"/>
      <c r="CC108" s="1326"/>
      <c r="CD108" s="1326"/>
      <c r="CE108" s="1326"/>
      <c r="CF108" s="1326"/>
      <c r="CG108" s="1326"/>
      <c r="CH108" s="1326"/>
      <c r="CI108" s="1326"/>
      <c r="CJ108" s="1326"/>
      <c r="CK108" s="1326"/>
      <c r="CL108" s="1326"/>
      <c r="CM108" s="1326"/>
      <c r="CN108" s="1326"/>
      <c r="CO108" s="1326"/>
      <c r="CP108" s="1326"/>
      <c r="CQ108" s="1326"/>
      <c r="CR108" s="1326"/>
      <c r="CS108" s="1326"/>
      <c r="CT108" s="1326"/>
      <c r="CU108" s="72"/>
      <c r="CV108" s="25"/>
      <c r="CW108" s="68"/>
    </row>
    <row r="109" spans="1:101" ht="16.5" customHeight="1" thickBot="1">
      <c r="A109" s="68"/>
      <c r="B109" s="73"/>
      <c r="C109" s="1326"/>
      <c r="D109" s="1326"/>
      <c r="E109" s="1326"/>
      <c r="F109" s="1326"/>
      <c r="G109" s="1326"/>
      <c r="H109" s="1326"/>
      <c r="I109" s="1326"/>
      <c r="J109" s="1326"/>
      <c r="K109" s="1326"/>
      <c r="L109" s="1326"/>
      <c r="M109" s="1326"/>
      <c r="N109" s="1326"/>
      <c r="O109" s="1326"/>
      <c r="P109" s="1326"/>
      <c r="Q109" s="1326"/>
      <c r="R109" s="1326"/>
      <c r="S109" s="1326"/>
      <c r="T109" s="1326"/>
      <c r="U109" s="1326"/>
      <c r="V109" s="1326"/>
      <c r="W109" s="1326"/>
      <c r="X109" s="1326"/>
      <c r="Y109" s="1326"/>
      <c r="Z109" s="1326"/>
      <c r="AA109" s="1326"/>
      <c r="AB109" s="1326"/>
      <c r="AC109" s="1326"/>
      <c r="AD109" s="1326"/>
      <c r="AE109" s="1326"/>
      <c r="AF109" s="1326"/>
      <c r="AG109" s="1326"/>
      <c r="AH109" s="1326"/>
      <c r="AI109" s="1326"/>
      <c r="AJ109" s="1326"/>
      <c r="AK109" s="1326"/>
      <c r="AL109" s="1326"/>
      <c r="AM109" s="1326"/>
      <c r="AN109" s="1326"/>
      <c r="AO109" s="1326"/>
      <c r="AP109" s="1326"/>
      <c r="AQ109" s="1326"/>
      <c r="AR109" s="1326"/>
      <c r="AS109" s="1326"/>
      <c r="AT109" s="1326"/>
      <c r="AU109" s="1326"/>
      <c r="AV109" s="1326"/>
      <c r="AW109" s="25"/>
      <c r="AX109" s="49"/>
      <c r="AY109" s="49"/>
      <c r="AZ109" s="73"/>
      <c r="BA109" s="1326"/>
      <c r="BB109" s="1326"/>
      <c r="BC109" s="1326"/>
      <c r="BD109" s="1326"/>
      <c r="BE109" s="1326"/>
      <c r="BF109" s="1326"/>
      <c r="BG109" s="1326"/>
      <c r="BH109" s="1326"/>
      <c r="BI109" s="1326"/>
      <c r="BJ109" s="1326"/>
      <c r="BK109" s="1326"/>
      <c r="BL109" s="1326"/>
      <c r="BM109" s="1326"/>
      <c r="BN109" s="1326"/>
      <c r="BO109" s="1326"/>
      <c r="BP109" s="1326"/>
      <c r="BQ109" s="1326"/>
      <c r="BR109" s="1326"/>
      <c r="BS109" s="1326"/>
      <c r="BT109" s="1326"/>
      <c r="BU109" s="1326"/>
      <c r="BV109" s="1326"/>
      <c r="BW109" s="1326"/>
      <c r="BX109" s="1326"/>
      <c r="BY109" s="1326"/>
      <c r="BZ109" s="1326"/>
      <c r="CA109" s="1326"/>
      <c r="CB109" s="1326"/>
      <c r="CC109" s="1326"/>
      <c r="CD109" s="1326"/>
      <c r="CE109" s="1326"/>
      <c r="CF109" s="1326"/>
      <c r="CG109" s="1326"/>
      <c r="CH109" s="1326"/>
      <c r="CI109" s="1326"/>
      <c r="CJ109" s="1326"/>
      <c r="CK109" s="1326"/>
      <c r="CL109" s="1326"/>
      <c r="CM109" s="1326"/>
      <c r="CN109" s="1326"/>
      <c r="CO109" s="1326"/>
      <c r="CP109" s="1326"/>
      <c r="CQ109" s="1326"/>
      <c r="CR109" s="1326"/>
      <c r="CS109" s="1326"/>
      <c r="CT109" s="1326"/>
      <c r="CU109" s="25"/>
      <c r="CV109" s="25"/>
      <c r="CW109" s="68"/>
    </row>
    <row r="110" spans="1:101" ht="16.5" customHeight="1" thickBot="1">
      <c r="A110" s="68"/>
      <c r="B110" s="1278" t="s">
        <v>210</v>
      </c>
      <c r="C110" s="1278"/>
      <c r="D110" s="1278"/>
      <c r="E110" s="1278"/>
      <c r="F110" s="1278"/>
      <c r="G110" s="1278"/>
      <c r="H110" s="1278"/>
      <c r="I110" s="1278"/>
      <c r="J110" s="1278"/>
      <c r="K110" s="1278"/>
      <c r="L110" s="1278"/>
      <c r="M110" s="1278"/>
      <c r="N110" s="1278"/>
      <c r="O110" s="1278"/>
      <c r="P110" s="1278"/>
      <c r="Q110" s="1278"/>
      <c r="R110" s="1278"/>
      <c r="S110" s="1278"/>
      <c r="T110" s="1278"/>
      <c r="U110" s="1278"/>
      <c r="V110" s="1278"/>
      <c r="W110" s="1278"/>
      <c r="X110" s="1278"/>
      <c r="Y110" s="1278"/>
      <c r="Z110" s="1278"/>
      <c r="AA110" s="1278"/>
      <c r="AB110" s="1278"/>
      <c r="AC110" s="1278"/>
      <c r="AD110" s="1278"/>
      <c r="AE110" s="1278"/>
      <c r="AF110" s="1278"/>
      <c r="AG110" s="1278"/>
      <c r="AH110" s="1278"/>
      <c r="AI110" s="1278"/>
      <c r="AJ110" s="1278"/>
      <c r="AK110" s="1278"/>
      <c r="AL110" s="1278"/>
      <c r="AM110" s="1278"/>
      <c r="AN110" s="1278"/>
      <c r="AO110" s="1278"/>
      <c r="AP110" s="1278"/>
      <c r="AQ110" s="1278"/>
      <c r="AR110" s="1278"/>
      <c r="AS110" s="1278"/>
      <c r="AT110" s="1278"/>
      <c r="AU110" s="1278"/>
      <c r="AV110" s="1278"/>
      <c r="AW110" s="1278"/>
      <c r="AX110" s="49"/>
      <c r="AY110" s="49"/>
      <c r="AZ110" s="1278" t="s">
        <v>55</v>
      </c>
      <c r="BA110" s="1278"/>
      <c r="BB110" s="1278"/>
      <c r="BC110" s="1278"/>
      <c r="BD110" s="1278"/>
      <c r="BE110" s="1278"/>
      <c r="BF110" s="1278"/>
      <c r="BG110" s="1278"/>
      <c r="BH110" s="1278"/>
      <c r="BI110" s="1278"/>
      <c r="BJ110" s="1278"/>
      <c r="BK110" s="1278"/>
      <c r="BL110" s="1278"/>
      <c r="BM110" s="1278"/>
      <c r="BN110" s="1278"/>
      <c r="BO110" s="1278"/>
      <c r="BP110" s="1278"/>
      <c r="BQ110" s="1278"/>
      <c r="BR110" s="1278"/>
      <c r="BS110" s="1278"/>
      <c r="BT110" s="1278"/>
      <c r="BU110" s="1278"/>
      <c r="BV110" s="1278"/>
      <c r="BW110" s="1278"/>
      <c r="BX110" s="1278"/>
      <c r="BY110" s="1278"/>
      <c r="BZ110" s="1278"/>
      <c r="CA110" s="1278"/>
      <c r="CB110" s="1278"/>
      <c r="CC110" s="1278"/>
      <c r="CD110" s="1278"/>
      <c r="CE110" s="1278"/>
      <c r="CF110" s="1278"/>
      <c r="CG110" s="1278"/>
      <c r="CH110" s="1278"/>
      <c r="CI110" s="1278"/>
      <c r="CJ110" s="1278"/>
      <c r="CK110" s="1278"/>
      <c r="CL110" s="1278"/>
      <c r="CM110" s="1278"/>
      <c r="CN110" s="1278"/>
      <c r="CO110" s="1278"/>
      <c r="CP110" s="1278"/>
      <c r="CQ110" s="1278"/>
      <c r="CR110" s="1278"/>
      <c r="CS110" s="1278"/>
      <c r="CT110" s="1278"/>
      <c r="CU110" s="1278"/>
      <c r="CV110" s="25"/>
      <c r="CW110" s="68"/>
    </row>
    <row r="111" spans="1:101" ht="16.5" customHeight="1" thickBot="1">
      <c r="A111" s="68"/>
      <c r="B111" s="1278"/>
      <c r="C111" s="1278"/>
      <c r="D111" s="1278"/>
      <c r="E111" s="1278"/>
      <c r="F111" s="1278"/>
      <c r="G111" s="1278"/>
      <c r="H111" s="1278"/>
      <c r="I111" s="1278"/>
      <c r="J111" s="1278"/>
      <c r="K111" s="1278"/>
      <c r="L111" s="1278"/>
      <c r="M111" s="1278"/>
      <c r="N111" s="1278"/>
      <c r="O111" s="1278"/>
      <c r="P111" s="1278"/>
      <c r="Q111" s="1278"/>
      <c r="R111" s="1278"/>
      <c r="S111" s="1278"/>
      <c r="T111" s="1278"/>
      <c r="U111" s="1278"/>
      <c r="V111" s="1278"/>
      <c r="W111" s="1278"/>
      <c r="X111" s="1278"/>
      <c r="Y111" s="1278"/>
      <c r="Z111" s="1278"/>
      <c r="AA111" s="1278"/>
      <c r="AB111" s="1278"/>
      <c r="AC111" s="1278"/>
      <c r="AD111" s="1278"/>
      <c r="AE111" s="1278"/>
      <c r="AF111" s="1278"/>
      <c r="AG111" s="1278"/>
      <c r="AH111" s="1278"/>
      <c r="AI111" s="1278"/>
      <c r="AJ111" s="1278"/>
      <c r="AK111" s="1278"/>
      <c r="AL111" s="1278"/>
      <c r="AM111" s="1278"/>
      <c r="AN111" s="1278"/>
      <c r="AO111" s="1278"/>
      <c r="AP111" s="1278"/>
      <c r="AQ111" s="1278"/>
      <c r="AR111" s="1278"/>
      <c r="AS111" s="1278"/>
      <c r="AT111" s="1278"/>
      <c r="AU111" s="1278"/>
      <c r="AV111" s="1278"/>
      <c r="AW111" s="1278"/>
      <c r="AX111" s="49"/>
      <c r="AY111" s="49"/>
      <c r="AZ111" s="1278"/>
      <c r="BA111" s="1278"/>
      <c r="BB111" s="1278"/>
      <c r="BC111" s="1278"/>
      <c r="BD111" s="1278"/>
      <c r="BE111" s="1278"/>
      <c r="BF111" s="1278"/>
      <c r="BG111" s="1278"/>
      <c r="BH111" s="1278"/>
      <c r="BI111" s="1278"/>
      <c r="BJ111" s="1278"/>
      <c r="BK111" s="1278"/>
      <c r="BL111" s="1278"/>
      <c r="BM111" s="1278"/>
      <c r="BN111" s="1278"/>
      <c r="BO111" s="1278"/>
      <c r="BP111" s="1278"/>
      <c r="BQ111" s="1278"/>
      <c r="BR111" s="1278"/>
      <c r="BS111" s="1278"/>
      <c r="BT111" s="1278"/>
      <c r="BU111" s="1278"/>
      <c r="BV111" s="1278"/>
      <c r="BW111" s="1278"/>
      <c r="BX111" s="1278"/>
      <c r="BY111" s="1278"/>
      <c r="BZ111" s="1278"/>
      <c r="CA111" s="1278"/>
      <c r="CB111" s="1278"/>
      <c r="CC111" s="1278"/>
      <c r="CD111" s="1278"/>
      <c r="CE111" s="1278"/>
      <c r="CF111" s="1278"/>
      <c r="CG111" s="1278"/>
      <c r="CH111" s="1278"/>
      <c r="CI111" s="1278"/>
      <c r="CJ111" s="1278"/>
      <c r="CK111" s="1278"/>
      <c r="CL111" s="1278"/>
      <c r="CM111" s="1278"/>
      <c r="CN111" s="1278"/>
      <c r="CO111" s="1278"/>
      <c r="CP111" s="1278"/>
      <c r="CQ111" s="1278"/>
      <c r="CR111" s="1278"/>
      <c r="CS111" s="1278"/>
      <c r="CT111" s="1278"/>
      <c r="CU111" s="1278"/>
      <c r="CV111" s="25"/>
      <c r="CW111" s="68"/>
    </row>
    <row r="112" spans="1:101" ht="16.5" customHeight="1">
      <c r="A112" s="68"/>
      <c r="B112" s="47"/>
      <c r="C112" s="1326"/>
      <c r="D112" s="1326"/>
      <c r="E112" s="1326"/>
      <c r="F112" s="1326"/>
      <c r="G112" s="1326"/>
      <c r="H112" s="1326"/>
      <c r="I112" s="1326"/>
      <c r="J112" s="1326"/>
      <c r="K112" s="1326"/>
      <c r="L112" s="1326"/>
      <c r="M112" s="1326"/>
      <c r="N112" s="1326"/>
      <c r="O112" s="1326"/>
      <c r="P112" s="1326"/>
      <c r="Q112" s="1326"/>
      <c r="R112" s="1326"/>
      <c r="S112" s="1326"/>
      <c r="T112" s="1326"/>
      <c r="U112" s="1326"/>
      <c r="V112" s="1326"/>
      <c r="W112" s="1326"/>
      <c r="X112" s="1326"/>
      <c r="Y112" s="1326"/>
      <c r="Z112" s="1326"/>
      <c r="AA112" s="1326"/>
      <c r="AB112" s="1326"/>
      <c r="AC112" s="1326"/>
      <c r="AD112" s="1326"/>
      <c r="AE112" s="1326"/>
      <c r="AF112" s="1326"/>
      <c r="AG112" s="1326"/>
      <c r="AH112" s="1326"/>
      <c r="AI112" s="1326"/>
      <c r="AJ112" s="1326"/>
      <c r="AK112" s="1326"/>
      <c r="AL112" s="1326"/>
      <c r="AM112" s="1326"/>
      <c r="AN112" s="1326"/>
      <c r="AO112" s="1326"/>
      <c r="AP112" s="1326"/>
      <c r="AQ112" s="1326"/>
      <c r="AR112" s="1326"/>
      <c r="AS112" s="1326"/>
      <c r="AT112" s="1326"/>
      <c r="AU112" s="1326"/>
      <c r="AV112" s="1326"/>
      <c r="AW112" s="25"/>
      <c r="AX112" s="49"/>
      <c r="AY112" s="49"/>
      <c r="AZ112" s="47"/>
      <c r="BA112" s="1326"/>
      <c r="BB112" s="1326"/>
      <c r="BC112" s="1326"/>
      <c r="BD112" s="1326"/>
      <c r="BE112" s="1326"/>
      <c r="BF112" s="1326"/>
      <c r="BG112" s="1326"/>
      <c r="BH112" s="1326"/>
      <c r="BI112" s="1326"/>
      <c r="BJ112" s="1326"/>
      <c r="BK112" s="1326"/>
      <c r="BL112" s="1326"/>
      <c r="BM112" s="1326"/>
      <c r="BN112" s="1326"/>
      <c r="BO112" s="1326"/>
      <c r="BP112" s="1326"/>
      <c r="BQ112" s="1326"/>
      <c r="BR112" s="1326"/>
      <c r="BS112" s="1326"/>
      <c r="BT112" s="1326"/>
      <c r="BU112" s="1326"/>
      <c r="BV112" s="1326"/>
      <c r="BW112" s="1326"/>
      <c r="BX112" s="1326"/>
      <c r="BY112" s="1326"/>
      <c r="BZ112" s="1326"/>
      <c r="CA112" s="1326"/>
      <c r="CB112" s="1326"/>
      <c r="CC112" s="1326"/>
      <c r="CD112" s="1326"/>
      <c r="CE112" s="1326"/>
      <c r="CF112" s="1326"/>
      <c r="CG112" s="1326"/>
      <c r="CH112" s="1326"/>
      <c r="CI112" s="1326"/>
      <c r="CJ112" s="1326"/>
      <c r="CK112" s="1326"/>
      <c r="CL112" s="1326"/>
      <c r="CM112" s="1326"/>
      <c r="CN112" s="1326"/>
      <c r="CO112" s="1326"/>
      <c r="CP112" s="1326"/>
      <c r="CQ112" s="1326"/>
      <c r="CR112" s="1326"/>
      <c r="CS112" s="1326"/>
      <c r="CT112" s="1326"/>
      <c r="CU112" s="25"/>
      <c r="CV112" s="25"/>
      <c r="CW112" s="68"/>
    </row>
    <row r="113" spans="1:101" ht="16.5" customHeight="1">
      <c r="A113" s="68"/>
      <c r="B113" s="46"/>
      <c r="C113" s="1326"/>
      <c r="D113" s="1326"/>
      <c r="E113" s="1326"/>
      <c r="F113" s="1326"/>
      <c r="G113" s="1326"/>
      <c r="H113" s="1326"/>
      <c r="I113" s="1326"/>
      <c r="J113" s="1326"/>
      <c r="K113" s="1326"/>
      <c r="L113" s="1326"/>
      <c r="M113" s="1326"/>
      <c r="N113" s="1326"/>
      <c r="O113" s="1326"/>
      <c r="P113" s="1326"/>
      <c r="Q113" s="1326"/>
      <c r="R113" s="1326"/>
      <c r="S113" s="1326"/>
      <c r="T113" s="1326"/>
      <c r="U113" s="1326"/>
      <c r="V113" s="1326"/>
      <c r="W113" s="1326"/>
      <c r="X113" s="1326"/>
      <c r="Y113" s="1326"/>
      <c r="Z113" s="1326"/>
      <c r="AA113" s="1326"/>
      <c r="AB113" s="1326"/>
      <c r="AC113" s="1326"/>
      <c r="AD113" s="1326"/>
      <c r="AE113" s="1326"/>
      <c r="AF113" s="1326"/>
      <c r="AG113" s="1326"/>
      <c r="AH113" s="1326"/>
      <c r="AI113" s="1326"/>
      <c r="AJ113" s="1326"/>
      <c r="AK113" s="1326"/>
      <c r="AL113" s="1326"/>
      <c r="AM113" s="1326"/>
      <c r="AN113" s="1326"/>
      <c r="AO113" s="1326"/>
      <c r="AP113" s="1326"/>
      <c r="AQ113" s="1326"/>
      <c r="AR113" s="1326"/>
      <c r="AS113" s="1326"/>
      <c r="AT113" s="1326"/>
      <c r="AU113" s="1326"/>
      <c r="AV113" s="1326"/>
      <c r="AW113" s="25"/>
      <c r="AX113" s="49"/>
      <c r="AY113" s="49"/>
      <c r="AZ113" s="46"/>
      <c r="BA113" s="1326"/>
      <c r="BB113" s="1326"/>
      <c r="BC113" s="1326"/>
      <c r="BD113" s="1326"/>
      <c r="BE113" s="1326"/>
      <c r="BF113" s="1326"/>
      <c r="BG113" s="1326"/>
      <c r="BH113" s="1326"/>
      <c r="BI113" s="1326"/>
      <c r="BJ113" s="1326"/>
      <c r="BK113" s="1326"/>
      <c r="BL113" s="1326"/>
      <c r="BM113" s="1326"/>
      <c r="BN113" s="1326"/>
      <c r="BO113" s="1326"/>
      <c r="BP113" s="1326"/>
      <c r="BQ113" s="1326"/>
      <c r="BR113" s="1326"/>
      <c r="BS113" s="1326"/>
      <c r="BT113" s="1326"/>
      <c r="BU113" s="1326"/>
      <c r="BV113" s="1326"/>
      <c r="BW113" s="1326"/>
      <c r="BX113" s="1326"/>
      <c r="BY113" s="1326"/>
      <c r="BZ113" s="1326"/>
      <c r="CA113" s="1326"/>
      <c r="CB113" s="1326"/>
      <c r="CC113" s="1326"/>
      <c r="CD113" s="1326"/>
      <c r="CE113" s="1326"/>
      <c r="CF113" s="1326"/>
      <c r="CG113" s="1326"/>
      <c r="CH113" s="1326"/>
      <c r="CI113" s="1326"/>
      <c r="CJ113" s="1326"/>
      <c r="CK113" s="1326"/>
      <c r="CL113" s="1326"/>
      <c r="CM113" s="1326"/>
      <c r="CN113" s="1326"/>
      <c r="CO113" s="1326"/>
      <c r="CP113" s="1326"/>
      <c r="CQ113" s="1326"/>
      <c r="CR113" s="1326"/>
      <c r="CS113" s="1326"/>
      <c r="CT113" s="1326"/>
      <c r="CU113" s="25"/>
      <c r="CV113" s="25"/>
      <c r="CW113" s="68"/>
    </row>
    <row r="114" spans="1:101" ht="16.5" customHeight="1">
      <c r="A114" s="68"/>
      <c r="B114" s="47"/>
      <c r="C114" s="1326"/>
      <c r="D114" s="1326"/>
      <c r="E114" s="1326"/>
      <c r="F114" s="1326"/>
      <c r="G114" s="1326"/>
      <c r="H114" s="1326"/>
      <c r="I114" s="1326"/>
      <c r="J114" s="1326"/>
      <c r="K114" s="1326"/>
      <c r="L114" s="1326"/>
      <c r="M114" s="1326"/>
      <c r="N114" s="1326"/>
      <c r="O114" s="1326"/>
      <c r="P114" s="1326"/>
      <c r="Q114" s="1326"/>
      <c r="R114" s="1326"/>
      <c r="S114" s="1326"/>
      <c r="T114" s="1326"/>
      <c r="U114" s="1326"/>
      <c r="V114" s="1326"/>
      <c r="W114" s="1326"/>
      <c r="X114" s="1326"/>
      <c r="Y114" s="1326"/>
      <c r="Z114" s="1326"/>
      <c r="AA114" s="1326"/>
      <c r="AB114" s="1326"/>
      <c r="AC114" s="1326"/>
      <c r="AD114" s="1326"/>
      <c r="AE114" s="1326"/>
      <c r="AF114" s="1326"/>
      <c r="AG114" s="1326"/>
      <c r="AH114" s="1326"/>
      <c r="AI114" s="1326"/>
      <c r="AJ114" s="1326"/>
      <c r="AK114" s="1326"/>
      <c r="AL114" s="1326"/>
      <c r="AM114" s="1326"/>
      <c r="AN114" s="1326"/>
      <c r="AO114" s="1326"/>
      <c r="AP114" s="1326"/>
      <c r="AQ114" s="1326"/>
      <c r="AR114" s="1326"/>
      <c r="AS114" s="1326"/>
      <c r="AT114" s="1326"/>
      <c r="AU114" s="1326"/>
      <c r="AV114" s="1326"/>
      <c r="AW114" s="25"/>
      <c r="AX114" s="49"/>
      <c r="AY114" s="49"/>
      <c r="AZ114" s="47"/>
      <c r="BA114" s="1326"/>
      <c r="BB114" s="1326"/>
      <c r="BC114" s="1326"/>
      <c r="BD114" s="1326"/>
      <c r="BE114" s="1326"/>
      <c r="BF114" s="1326"/>
      <c r="BG114" s="1326"/>
      <c r="BH114" s="1326"/>
      <c r="BI114" s="1326"/>
      <c r="BJ114" s="1326"/>
      <c r="BK114" s="1326"/>
      <c r="BL114" s="1326"/>
      <c r="BM114" s="1326"/>
      <c r="BN114" s="1326"/>
      <c r="BO114" s="1326"/>
      <c r="BP114" s="1326"/>
      <c r="BQ114" s="1326"/>
      <c r="BR114" s="1326"/>
      <c r="BS114" s="1326"/>
      <c r="BT114" s="1326"/>
      <c r="BU114" s="1326"/>
      <c r="BV114" s="1326"/>
      <c r="BW114" s="1326"/>
      <c r="BX114" s="1326"/>
      <c r="BY114" s="1326"/>
      <c r="BZ114" s="1326"/>
      <c r="CA114" s="1326"/>
      <c r="CB114" s="1326"/>
      <c r="CC114" s="1326"/>
      <c r="CD114" s="1326"/>
      <c r="CE114" s="1326"/>
      <c r="CF114" s="1326"/>
      <c r="CG114" s="1326"/>
      <c r="CH114" s="1326"/>
      <c r="CI114" s="1326"/>
      <c r="CJ114" s="1326"/>
      <c r="CK114" s="1326"/>
      <c r="CL114" s="1326"/>
      <c r="CM114" s="1326"/>
      <c r="CN114" s="1326"/>
      <c r="CO114" s="1326"/>
      <c r="CP114" s="1326"/>
      <c r="CQ114" s="1326"/>
      <c r="CR114" s="1326"/>
      <c r="CS114" s="1326"/>
      <c r="CT114" s="1326"/>
      <c r="CU114" s="25"/>
      <c r="CV114" s="25"/>
      <c r="CW114" s="68"/>
    </row>
    <row r="115" spans="1:101" ht="16.5" customHeight="1">
      <c r="A115" s="68"/>
      <c r="B115" s="46"/>
      <c r="C115" s="1326"/>
      <c r="D115" s="1326"/>
      <c r="E115" s="1326"/>
      <c r="F115" s="1326"/>
      <c r="G115" s="1326"/>
      <c r="H115" s="1326"/>
      <c r="I115" s="1326"/>
      <c r="J115" s="1326"/>
      <c r="K115" s="1326"/>
      <c r="L115" s="1326"/>
      <c r="M115" s="1326"/>
      <c r="N115" s="1326"/>
      <c r="O115" s="1326"/>
      <c r="P115" s="1326"/>
      <c r="Q115" s="1326"/>
      <c r="R115" s="1326"/>
      <c r="S115" s="1326"/>
      <c r="T115" s="1326"/>
      <c r="U115" s="1326"/>
      <c r="V115" s="1326"/>
      <c r="W115" s="1326"/>
      <c r="X115" s="1326"/>
      <c r="Y115" s="1326"/>
      <c r="Z115" s="1326"/>
      <c r="AA115" s="1326"/>
      <c r="AB115" s="1326"/>
      <c r="AC115" s="1326"/>
      <c r="AD115" s="1326"/>
      <c r="AE115" s="1326"/>
      <c r="AF115" s="1326"/>
      <c r="AG115" s="1326"/>
      <c r="AH115" s="1326"/>
      <c r="AI115" s="1326"/>
      <c r="AJ115" s="1326"/>
      <c r="AK115" s="1326"/>
      <c r="AL115" s="1326"/>
      <c r="AM115" s="1326"/>
      <c r="AN115" s="1326"/>
      <c r="AO115" s="1326"/>
      <c r="AP115" s="1326"/>
      <c r="AQ115" s="1326"/>
      <c r="AR115" s="1326"/>
      <c r="AS115" s="1326"/>
      <c r="AT115" s="1326"/>
      <c r="AU115" s="1326"/>
      <c r="AV115" s="1326"/>
      <c r="AW115" s="48"/>
      <c r="AX115" s="49"/>
      <c r="AY115" s="49"/>
      <c r="AZ115" s="46"/>
      <c r="BA115" s="1326"/>
      <c r="BB115" s="1326"/>
      <c r="BC115" s="1326"/>
      <c r="BD115" s="1326"/>
      <c r="BE115" s="1326"/>
      <c r="BF115" s="1326"/>
      <c r="BG115" s="1326"/>
      <c r="BH115" s="1326"/>
      <c r="BI115" s="1326"/>
      <c r="BJ115" s="1326"/>
      <c r="BK115" s="1326"/>
      <c r="BL115" s="1326"/>
      <c r="BM115" s="1326"/>
      <c r="BN115" s="1326"/>
      <c r="BO115" s="1326"/>
      <c r="BP115" s="1326"/>
      <c r="BQ115" s="1326"/>
      <c r="BR115" s="1326"/>
      <c r="BS115" s="1326"/>
      <c r="BT115" s="1326"/>
      <c r="BU115" s="1326"/>
      <c r="BV115" s="1326"/>
      <c r="BW115" s="1326"/>
      <c r="BX115" s="1326"/>
      <c r="BY115" s="1326"/>
      <c r="BZ115" s="1326"/>
      <c r="CA115" s="1326"/>
      <c r="CB115" s="1326"/>
      <c r="CC115" s="1326"/>
      <c r="CD115" s="1326"/>
      <c r="CE115" s="1326"/>
      <c r="CF115" s="1326"/>
      <c r="CG115" s="1326"/>
      <c r="CH115" s="1326"/>
      <c r="CI115" s="1326"/>
      <c r="CJ115" s="1326"/>
      <c r="CK115" s="1326"/>
      <c r="CL115" s="1326"/>
      <c r="CM115" s="1326"/>
      <c r="CN115" s="1326"/>
      <c r="CO115" s="1326"/>
      <c r="CP115" s="1326"/>
      <c r="CQ115" s="1326"/>
      <c r="CR115" s="1326"/>
      <c r="CS115" s="1326"/>
      <c r="CT115" s="1326"/>
      <c r="CU115" s="48"/>
      <c r="CV115" s="25"/>
      <c r="CW115" s="68"/>
    </row>
    <row r="116" spans="1:101" ht="16.5" customHeight="1">
      <c r="A116" s="68"/>
      <c r="B116" s="47"/>
      <c r="C116" s="1326"/>
      <c r="D116" s="1326"/>
      <c r="E116" s="1326"/>
      <c r="F116" s="1326"/>
      <c r="G116" s="1326"/>
      <c r="H116" s="1326"/>
      <c r="I116" s="1326"/>
      <c r="J116" s="1326"/>
      <c r="K116" s="1326"/>
      <c r="L116" s="1326"/>
      <c r="M116" s="1326"/>
      <c r="N116" s="1326"/>
      <c r="O116" s="1326"/>
      <c r="P116" s="1326"/>
      <c r="Q116" s="1326"/>
      <c r="R116" s="1326"/>
      <c r="S116" s="1326"/>
      <c r="T116" s="1326"/>
      <c r="U116" s="1326"/>
      <c r="V116" s="1326"/>
      <c r="W116" s="1326"/>
      <c r="X116" s="1326"/>
      <c r="Y116" s="1326"/>
      <c r="Z116" s="1326"/>
      <c r="AA116" s="1326"/>
      <c r="AB116" s="1326"/>
      <c r="AC116" s="1326"/>
      <c r="AD116" s="1326"/>
      <c r="AE116" s="1326"/>
      <c r="AF116" s="1326"/>
      <c r="AG116" s="1326"/>
      <c r="AH116" s="1326"/>
      <c r="AI116" s="1326"/>
      <c r="AJ116" s="1326"/>
      <c r="AK116" s="1326"/>
      <c r="AL116" s="1326"/>
      <c r="AM116" s="1326"/>
      <c r="AN116" s="1326"/>
      <c r="AO116" s="1326"/>
      <c r="AP116" s="1326"/>
      <c r="AQ116" s="1326"/>
      <c r="AR116" s="1326"/>
      <c r="AS116" s="1326"/>
      <c r="AT116" s="1326"/>
      <c r="AU116" s="1326"/>
      <c r="AV116" s="1326"/>
      <c r="AW116" s="48"/>
      <c r="AX116" s="49"/>
      <c r="AY116" s="49"/>
      <c r="AZ116" s="47"/>
      <c r="BA116" s="1326"/>
      <c r="BB116" s="1326"/>
      <c r="BC116" s="1326"/>
      <c r="BD116" s="1326"/>
      <c r="BE116" s="1326"/>
      <c r="BF116" s="1326"/>
      <c r="BG116" s="1326"/>
      <c r="BH116" s="1326"/>
      <c r="BI116" s="1326"/>
      <c r="BJ116" s="1326"/>
      <c r="BK116" s="1326"/>
      <c r="BL116" s="1326"/>
      <c r="BM116" s="1326"/>
      <c r="BN116" s="1326"/>
      <c r="BO116" s="1326"/>
      <c r="BP116" s="1326"/>
      <c r="BQ116" s="1326"/>
      <c r="BR116" s="1326"/>
      <c r="BS116" s="1326"/>
      <c r="BT116" s="1326"/>
      <c r="BU116" s="1326"/>
      <c r="BV116" s="1326"/>
      <c r="BW116" s="1326"/>
      <c r="BX116" s="1326"/>
      <c r="BY116" s="1326"/>
      <c r="BZ116" s="1326"/>
      <c r="CA116" s="1326"/>
      <c r="CB116" s="1326"/>
      <c r="CC116" s="1326"/>
      <c r="CD116" s="1326"/>
      <c r="CE116" s="1326"/>
      <c r="CF116" s="1326"/>
      <c r="CG116" s="1326"/>
      <c r="CH116" s="1326"/>
      <c r="CI116" s="1326"/>
      <c r="CJ116" s="1326"/>
      <c r="CK116" s="1326"/>
      <c r="CL116" s="1326"/>
      <c r="CM116" s="1326"/>
      <c r="CN116" s="1326"/>
      <c r="CO116" s="1326"/>
      <c r="CP116" s="1326"/>
      <c r="CQ116" s="1326"/>
      <c r="CR116" s="1326"/>
      <c r="CS116" s="1326"/>
      <c r="CT116" s="1326"/>
      <c r="CU116" s="48"/>
      <c r="CV116" s="25"/>
      <c r="CW116" s="68"/>
    </row>
    <row r="117" spans="1:101" ht="16.5" customHeight="1">
      <c r="A117" s="68"/>
      <c r="B117" s="46"/>
      <c r="C117" s="1326"/>
      <c r="D117" s="1326"/>
      <c r="E117" s="1326"/>
      <c r="F117" s="1326"/>
      <c r="G117" s="1326"/>
      <c r="H117" s="1326"/>
      <c r="I117" s="1326"/>
      <c r="J117" s="1326"/>
      <c r="K117" s="1326"/>
      <c r="L117" s="1326"/>
      <c r="M117" s="1326"/>
      <c r="N117" s="1326"/>
      <c r="O117" s="1326"/>
      <c r="P117" s="1326"/>
      <c r="Q117" s="1326"/>
      <c r="R117" s="1326"/>
      <c r="S117" s="1326"/>
      <c r="T117" s="1326"/>
      <c r="U117" s="1326"/>
      <c r="V117" s="1326"/>
      <c r="W117" s="1326"/>
      <c r="X117" s="1326"/>
      <c r="Y117" s="1326"/>
      <c r="Z117" s="1326"/>
      <c r="AA117" s="1326"/>
      <c r="AB117" s="1326"/>
      <c r="AC117" s="1326"/>
      <c r="AD117" s="1326"/>
      <c r="AE117" s="1326"/>
      <c r="AF117" s="1326"/>
      <c r="AG117" s="1326"/>
      <c r="AH117" s="1326"/>
      <c r="AI117" s="1326"/>
      <c r="AJ117" s="1326"/>
      <c r="AK117" s="1326"/>
      <c r="AL117" s="1326"/>
      <c r="AM117" s="1326"/>
      <c r="AN117" s="1326"/>
      <c r="AO117" s="1326"/>
      <c r="AP117" s="1326"/>
      <c r="AQ117" s="1326"/>
      <c r="AR117" s="1326"/>
      <c r="AS117" s="1326"/>
      <c r="AT117" s="1326"/>
      <c r="AU117" s="1326"/>
      <c r="AV117" s="1326"/>
      <c r="AW117" s="48"/>
      <c r="AX117" s="49"/>
      <c r="AY117" s="49"/>
      <c r="AZ117" s="46"/>
      <c r="BA117" s="1326"/>
      <c r="BB117" s="1326"/>
      <c r="BC117" s="1326"/>
      <c r="BD117" s="1326"/>
      <c r="BE117" s="1326"/>
      <c r="BF117" s="1326"/>
      <c r="BG117" s="1326"/>
      <c r="BH117" s="1326"/>
      <c r="BI117" s="1326"/>
      <c r="BJ117" s="1326"/>
      <c r="BK117" s="1326"/>
      <c r="BL117" s="1326"/>
      <c r="BM117" s="1326"/>
      <c r="BN117" s="1326"/>
      <c r="BO117" s="1326"/>
      <c r="BP117" s="1326"/>
      <c r="BQ117" s="1326"/>
      <c r="BR117" s="1326"/>
      <c r="BS117" s="1326"/>
      <c r="BT117" s="1326"/>
      <c r="BU117" s="1326"/>
      <c r="BV117" s="1326"/>
      <c r="BW117" s="1326"/>
      <c r="BX117" s="1326"/>
      <c r="BY117" s="1326"/>
      <c r="BZ117" s="1326"/>
      <c r="CA117" s="1326"/>
      <c r="CB117" s="1326"/>
      <c r="CC117" s="1326"/>
      <c r="CD117" s="1326"/>
      <c r="CE117" s="1326"/>
      <c r="CF117" s="1326"/>
      <c r="CG117" s="1326"/>
      <c r="CH117" s="1326"/>
      <c r="CI117" s="1326"/>
      <c r="CJ117" s="1326"/>
      <c r="CK117" s="1326"/>
      <c r="CL117" s="1326"/>
      <c r="CM117" s="1326"/>
      <c r="CN117" s="1326"/>
      <c r="CO117" s="1326"/>
      <c r="CP117" s="1326"/>
      <c r="CQ117" s="1326"/>
      <c r="CR117" s="1326"/>
      <c r="CS117" s="1326"/>
      <c r="CT117" s="1326"/>
      <c r="CU117" s="48"/>
      <c r="CV117" s="25"/>
      <c r="CW117" s="68"/>
    </row>
    <row r="118" spans="1:101" ht="16.5" customHeight="1">
      <c r="A118" s="68"/>
      <c r="B118" s="47"/>
      <c r="C118" s="1326"/>
      <c r="D118" s="1326"/>
      <c r="E118" s="1326"/>
      <c r="F118" s="1326"/>
      <c r="G118" s="1326"/>
      <c r="H118" s="1326"/>
      <c r="I118" s="1326"/>
      <c r="J118" s="1326"/>
      <c r="K118" s="1326"/>
      <c r="L118" s="1326"/>
      <c r="M118" s="1326"/>
      <c r="N118" s="1326"/>
      <c r="O118" s="1326"/>
      <c r="P118" s="1326"/>
      <c r="Q118" s="1326"/>
      <c r="R118" s="1326"/>
      <c r="S118" s="1326"/>
      <c r="T118" s="1326"/>
      <c r="U118" s="1326"/>
      <c r="V118" s="1326"/>
      <c r="W118" s="1326"/>
      <c r="X118" s="1326"/>
      <c r="Y118" s="1326"/>
      <c r="Z118" s="1326"/>
      <c r="AA118" s="1326"/>
      <c r="AB118" s="1326"/>
      <c r="AC118" s="1326"/>
      <c r="AD118" s="1326"/>
      <c r="AE118" s="1326"/>
      <c r="AF118" s="1326"/>
      <c r="AG118" s="1326"/>
      <c r="AH118" s="1326"/>
      <c r="AI118" s="1326"/>
      <c r="AJ118" s="1326"/>
      <c r="AK118" s="1326"/>
      <c r="AL118" s="1326"/>
      <c r="AM118" s="1326"/>
      <c r="AN118" s="1326"/>
      <c r="AO118" s="1326"/>
      <c r="AP118" s="1326"/>
      <c r="AQ118" s="1326"/>
      <c r="AR118" s="1326"/>
      <c r="AS118" s="1326"/>
      <c r="AT118" s="1326"/>
      <c r="AU118" s="1326"/>
      <c r="AV118" s="1326"/>
      <c r="AW118" s="48"/>
      <c r="AX118" s="49"/>
      <c r="AY118" s="49"/>
      <c r="AZ118" s="47"/>
      <c r="BA118" s="1326"/>
      <c r="BB118" s="1326"/>
      <c r="BC118" s="1326"/>
      <c r="BD118" s="1326"/>
      <c r="BE118" s="1326"/>
      <c r="BF118" s="1326"/>
      <c r="BG118" s="1326"/>
      <c r="BH118" s="1326"/>
      <c r="BI118" s="1326"/>
      <c r="BJ118" s="1326"/>
      <c r="BK118" s="1326"/>
      <c r="BL118" s="1326"/>
      <c r="BM118" s="1326"/>
      <c r="BN118" s="1326"/>
      <c r="BO118" s="1326"/>
      <c r="BP118" s="1326"/>
      <c r="BQ118" s="1326"/>
      <c r="BR118" s="1326"/>
      <c r="BS118" s="1326"/>
      <c r="BT118" s="1326"/>
      <c r="BU118" s="1326"/>
      <c r="BV118" s="1326"/>
      <c r="BW118" s="1326"/>
      <c r="BX118" s="1326"/>
      <c r="BY118" s="1326"/>
      <c r="BZ118" s="1326"/>
      <c r="CA118" s="1326"/>
      <c r="CB118" s="1326"/>
      <c r="CC118" s="1326"/>
      <c r="CD118" s="1326"/>
      <c r="CE118" s="1326"/>
      <c r="CF118" s="1326"/>
      <c r="CG118" s="1326"/>
      <c r="CH118" s="1326"/>
      <c r="CI118" s="1326"/>
      <c r="CJ118" s="1326"/>
      <c r="CK118" s="1326"/>
      <c r="CL118" s="1326"/>
      <c r="CM118" s="1326"/>
      <c r="CN118" s="1326"/>
      <c r="CO118" s="1326"/>
      <c r="CP118" s="1326"/>
      <c r="CQ118" s="1326"/>
      <c r="CR118" s="1326"/>
      <c r="CS118" s="1326"/>
      <c r="CT118" s="1326"/>
      <c r="CU118" s="48"/>
      <c r="CV118" s="25"/>
      <c r="CW118" s="68"/>
    </row>
    <row r="119" spans="1:101" ht="16.5" customHeight="1">
      <c r="A119" s="68"/>
      <c r="B119" s="46"/>
      <c r="C119" s="1326"/>
      <c r="D119" s="1326"/>
      <c r="E119" s="1326"/>
      <c r="F119" s="1326"/>
      <c r="G119" s="1326"/>
      <c r="H119" s="1326"/>
      <c r="I119" s="1326"/>
      <c r="J119" s="1326"/>
      <c r="K119" s="1326"/>
      <c r="L119" s="1326"/>
      <c r="M119" s="1326"/>
      <c r="N119" s="1326"/>
      <c r="O119" s="1326"/>
      <c r="P119" s="1326"/>
      <c r="Q119" s="1326"/>
      <c r="R119" s="1326"/>
      <c r="S119" s="1326"/>
      <c r="T119" s="1326"/>
      <c r="U119" s="1326"/>
      <c r="V119" s="1326"/>
      <c r="W119" s="1326"/>
      <c r="X119" s="1326"/>
      <c r="Y119" s="1326"/>
      <c r="Z119" s="1326"/>
      <c r="AA119" s="1326"/>
      <c r="AB119" s="1326"/>
      <c r="AC119" s="1326"/>
      <c r="AD119" s="1326"/>
      <c r="AE119" s="1326"/>
      <c r="AF119" s="1326"/>
      <c r="AG119" s="1326"/>
      <c r="AH119" s="1326"/>
      <c r="AI119" s="1326"/>
      <c r="AJ119" s="1326"/>
      <c r="AK119" s="1326"/>
      <c r="AL119" s="1326"/>
      <c r="AM119" s="1326"/>
      <c r="AN119" s="1326"/>
      <c r="AO119" s="1326"/>
      <c r="AP119" s="1326"/>
      <c r="AQ119" s="1326"/>
      <c r="AR119" s="1326"/>
      <c r="AS119" s="1326"/>
      <c r="AT119" s="1326"/>
      <c r="AU119" s="1326"/>
      <c r="AV119" s="1326"/>
      <c r="AW119" s="48"/>
      <c r="AX119" s="49"/>
      <c r="AY119" s="49"/>
      <c r="AZ119" s="46"/>
      <c r="BA119" s="1326"/>
      <c r="BB119" s="1326"/>
      <c r="BC119" s="1326"/>
      <c r="BD119" s="1326"/>
      <c r="BE119" s="1326"/>
      <c r="BF119" s="1326"/>
      <c r="BG119" s="1326"/>
      <c r="BH119" s="1326"/>
      <c r="BI119" s="1326"/>
      <c r="BJ119" s="1326"/>
      <c r="BK119" s="1326"/>
      <c r="BL119" s="1326"/>
      <c r="BM119" s="1326"/>
      <c r="BN119" s="1326"/>
      <c r="BO119" s="1326"/>
      <c r="BP119" s="1326"/>
      <c r="BQ119" s="1326"/>
      <c r="BR119" s="1326"/>
      <c r="BS119" s="1326"/>
      <c r="BT119" s="1326"/>
      <c r="BU119" s="1326"/>
      <c r="BV119" s="1326"/>
      <c r="BW119" s="1326"/>
      <c r="BX119" s="1326"/>
      <c r="BY119" s="1326"/>
      <c r="BZ119" s="1326"/>
      <c r="CA119" s="1326"/>
      <c r="CB119" s="1326"/>
      <c r="CC119" s="1326"/>
      <c r="CD119" s="1326"/>
      <c r="CE119" s="1326"/>
      <c r="CF119" s="1326"/>
      <c r="CG119" s="1326"/>
      <c r="CH119" s="1326"/>
      <c r="CI119" s="1326"/>
      <c r="CJ119" s="1326"/>
      <c r="CK119" s="1326"/>
      <c r="CL119" s="1326"/>
      <c r="CM119" s="1326"/>
      <c r="CN119" s="1326"/>
      <c r="CO119" s="1326"/>
      <c r="CP119" s="1326"/>
      <c r="CQ119" s="1326"/>
      <c r="CR119" s="1326"/>
      <c r="CS119" s="1326"/>
      <c r="CT119" s="1326"/>
      <c r="CU119" s="48"/>
      <c r="CV119" s="25"/>
      <c r="CW119" s="68"/>
    </row>
    <row r="120" spans="1:101" ht="16.5" customHeight="1">
      <c r="A120" s="68"/>
      <c r="B120" s="47"/>
      <c r="C120" s="1326"/>
      <c r="D120" s="1326"/>
      <c r="E120" s="1326"/>
      <c r="F120" s="1326"/>
      <c r="G120" s="1326"/>
      <c r="H120" s="1326"/>
      <c r="I120" s="1326"/>
      <c r="J120" s="1326"/>
      <c r="K120" s="1326"/>
      <c r="L120" s="1326"/>
      <c r="M120" s="1326"/>
      <c r="N120" s="1326"/>
      <c r="O120" s="1326"/>
      <c r="P120" s="1326"/>
      <c r="Q120" s="1326"/>
      <c r="R120" s="1326"/>
      <c r="S120" s="1326"/>
      <c r="T120" s="1326"/>
      <c r="U120" s="1326"/>
      <c r="V120" s="1326"/>
      <c r="W120" s="1326"/>
      <c r="X120" s="1326"/>
      <c r="Y120" s="1326"/>
      <c r="Z120" s="1326"/>
      <c r="AA120" s="1326"/>
      <c r="AB120" s="1326"/>
      <c r="AC120" s="1326"/>
      <c r="AD120" s="1326"/>
      <c r="AE120" s="1326"/>
      <c r="AF120" s="1326"/>
      <c r="AG120" s="1326"/>
      <c r="AH120" s="1326"/>
      <c r="AI120" s="1326"/>
      <c r="AJ120" s="1326"/>
      <c r="AK120" s="1326"/>
      <c r="AL120" s="1326"/>
      <c r="AM120" s="1326"/>
      <c r="AN120" s="1326"/>
      <c r="AO120" s="1326"/>
      <c r="AP120" s="1326"/>
      <c r="AQ120" s="1326"/>
      <c r="AR120" s="1326"/>
      <c r="AS120" s="1326"/>
      <c r="AT120" s="1326"/>
      <c r="AU120" s="1326"/>
      <c r="AV120" s="1326"/>
      <c r="AW120" s="48"/>
      <c r="AX120" s="49"/>
      <c r="AY120" s="49"/>
      <c r="AZ120" s="47"/>
      <c r="BA120" s="1326"/>
      <c r="BB120" s="1326"/>
      <c r="BC120" s="1326"/>
      <c r="BD120" s="1326"/>
      <c r="BE120" s="1326"/>
      <c r="BF120" s="1326"/>
      <c r="BG120" s="1326"/>
      <c r="BH120" s="1326"/>
      <c r="BI120" s="1326"/>
      <c r="BJ120" s="1326"/>
      <c r="BK120" s="1326"/>
      <c r="BL120" s="1326"/>
      <c r="BM120" s="1326"/>
      <c r="BN120" s="1326"/>
      <c r="BO120" s="1326"/>
      <c r="BP120" s="1326"/>
      <c r="BQ120" s="1326"/>
      <c r="BR120" s="1326"/>
      <c r="BS120" s="1326"/>
      <c r="BT120" s="1326"/>
      <c r="BU120" s="1326"/>
      <c r="BV120" s="1326"/>
      <c r="BW120" s="1326"/>
      <c r="BX120" s="1326"/>
      <c r="BY120" s="1326"/>
      <c r="BZ120" s="1326"/>
      <c r="CA120" s="1326"/>
      <c r="CB120" s="1326"/>
      <c r="CC120" s="1326"/>
      <c r="CD120" s="1326"/>
      <c r="CE120" s="1326"/>
      <c r="CF120" s="1326"/>
      <c r="CG120" s="1326"/>
      <c r="CH120" s="1326"/>
      <c r="CI120" s="1326"/>
      <c r="CJ120" s="1326"/>
      <c r="CK120" s="1326"/>
      <c r="CL120" s="1326"/>
      <c r="CM120" s="1326"/>
      <c r="CN120" s="1326"/>
      <c r="CO120" s="1326"/>
      <c r="CP120" s="1326"/>
      <c r="CQ120" s="1326"/>
      <c r="CR120" s="1326"/>
      <c r="CS120" s="1326"/>
      <c r="CT120" s="1326"/>
      <c r="CU120" s="48"/>
      <c r="CV120" s="25"/>
      <c r="CW120" s="68"/>
    </row>
    <row r="121" spans="1:101" ht="16.5" customHeight="1">
      <c r="A121" s="68"/>
      <c r="B121" s="46"/>
      <c r="C121" s="1326"/>
      <c r="D121" s="1326"/>
      <c r="E121" s="1326"/>
      <c r="F121" s="1326"/>
      <c r="G121" s="1326"/>
      <c r="H121" s="1326"/>
      <c r="I121" s="1326"/>
      <c r="J121" s="1326"/>
      <c r="K121" s="1326"/>
      <c r="L121" s="1326"/>
      <c r="M121" s="1326"/>
      <c r="N121" s="1326"/>
      <c r="O121" s="1326"/>
      <c r="P121" s="1326"/>
      <c r="Q121" s="1326"/>
      <c r="R121" s="1326"/>
      <c r="S121" s="1326"/>
      <c r="T121" s="1326"/>
      <c r="U121" s="1326"/>
      <c r="V121" s="1326"/>
      <c r="W121" s="1326"/>
      <c r="X121" s="1326"/>
      <c r="Y121" s="1326"/>
      <c r="Z121" s="1326"/>
      <c r="AA121" s="1326"/>
      <c r="AB121" s="1326"/>
      <c r="AC121" s="1326"/>
      <c r="AD121" s="1326"/>
      <c r="AE121" s="1326"/>
      <c r="AF121" s="1326"/>
      <c r="AG121" s="1326"/>
      <c r="AH121" s="1326"/>
      <c r="AI121" s="1326"/>
      <c r="AJ121" s="1326"/>
      <c r="AK121" s="1326"/>
      <c r="AL121" s="1326"/>
      <c r="AM121" s="1326"/>
      <c r="AN121" s="1326"/>
      <c r="AO121" s="1326"/>
      <c r="AP121" s="1326"/>
      <c r="AQ121" s="1326"/>
      <c r="AR121" s="1326"/>
      <c r="AS121" s="1326"/>
      <c r="AT121" s="1326"/>
      <c r="AU121" s="1326"/>
      <c r="AV121" s="1326"/>
      <c r="AW121" s="48"/>
      <c r="AX121" s="49"/>
      <c r="AY121" s="49"/>
      <c r="AZ121" s="46"/>
      <c r="BA121" s="1326"/>
      <c r="BB121" s="1326"/>
      <c r="BC121" s="1326"/>
      <c r="BD121" s="1326"/>
      <c r="BE121" s="1326"/>
      <c r="BF121" s="1326"/>
      <c r="BG121" s="1326"/>
      <c r="BH121" s="1326"/>
      <c r="BI121" s="1326"/>
      <c r="BJ121" s="1326"/>
      <c r="BK121" s="1326"/>
      <c r="BL121" s="1326"/>
      <c r="BM121" s="1326"/>
      <c r="BN121" s="1326"/>
      <c r="BO121" s="1326"/>
      <c r="BP121" s="1326"/>
      <c r="BQ121" s="1326"/>
      <c r="BR121" s="1326"/>
      <c r="BS121" s="1326"/>
      <c r="BT121" s="1326"/>
      <c r="BU121" s="1326"/>
      <c r="BV121" s="1326"/>
      <c r="BW121" s="1326"/>
      <c r="BX121" s="1326"/>
      <c r="BY121" s="1326"/>
      <c r="BZ121" s="1326"/>
      <c r="CA121" s="1326"/>
      <c r="CB121" s="1326"/>
      <c r="CC121" s="1326"/>
      <c r="CD121" s="1326"/>
      <c r="CE121" s="1326"/>
      <c r="CF121" s="1326"/>
      <c r="CG121" s="1326"/>
      <c r="CH121" s="1326"/>
      <c r="CI121" s="1326"/>
      <c r="CJ121" s="1326"/>
      <c r="CK121" s="1326"/>
      <c r="CL121" s="1326"/>
      <c r="CM121" s="1326"/>
      <c r="CN121" s="1326"/>
      <c r="CO121" s="1326"/>
      <c r="CP121" s="1326"/>
      <c r="CQ121" s="1326"/>
      <c r="CR121" s="1326"/>
      <c r="CS121" s="1326"/>
      <c r="CT121" s="1326"/>
      <c r="CU121" s="48"/>
      <c r="CV121" s="25"/>
      <c r="CW121" s="68"/>
    </row>
    <row r="122" spans="1:101" ht="16.5" customHeight="1">
      <c r="A122" s="68"/>
      <c r="B122" s="47"/>
      <c r="C122" s="1326"/>
      <c r="D122" s="1326"/>
      <c r="E122" s="1326"/>
      <c r="F122" s="1326"/>
      <c r="G122" s="1326"/>
      <c r="H122" s="1326"/>
      <c r="I122" s="1326"/>
      <c r="J122" s="1326"/>
      <c r="K122" s="1326"/>
      <c r="L122" s="1326"/>
      <c r="M122" s="1326"/>
      <c r="N122" s="1326"/>
      <c r="O122" s="1326"/>
      <c r="P122" s="1326"/>
      <c r="Q122" s="1326"/>
      <c r="R122" s="1326"/>
      <c r="S122" s="1326"/>
      <c r="T122" s="1326"/>
      <c r="U122" s="1326"/>
      <c r="V122" s="1326"/>
      <c r="W122" s="1326"/>
      <c r="X122" s="1326"/>
      <c r="Y122" s="1326"/>
      <c r="Z122" s="1326"/>
      <c r="AA122" s="1326"/>
      <c r="AB122" s="1326"/>
      <c r="AC122" s="1326"/>
      <c r="AD122" s="1326"/>
      <c r="AE122" s="1326"/>
      <c r="AF122" s="1326"/>
      <c r="AG122" s="1326"/>
      <c r="AH122" s="1326"/>
      <c r="AI122" s="1326"/>
      <c r="AJ122" s="1326"/>
      <c r="AK122" s="1326"/>
      <c r="AL122" s="1326"/>
      <c r="AM122" s="1326"/>
      <c r="AN122" s="1326"/>
      <c r="AO122" s="1326"/>
      <c r="AP122" s="1326"/>
      <c r="AQ122" s="1326"/>
      <c r="AR122" s="1326"/>
      <c r="AS122" s="1326"/>
      <c r="AT122" s="1326"/>
      <c r="AU122" s="1326"/>
      <c r="AV122" s="1326"/>
      <c r="AW122" s="48"/>
      <c r="AX122" s="49"/>
      <c r="AY122" s="49"/>
      <c r="AZ122" s="47"/>
      <c r="BA122" s="1326"/>
      <c r="BB122" s="1326"/>
      <c r="BC122" s="1326"/>
      <c r="BD122" s="1326"/>
      <c r="BE122" s="1326"/>
      <c r="BF122" s="1326"/>
      <c r="BG122" s="1326"/>
      <c r="BH122" s="1326"/>
      <c r="BI122" s="1326"/>
      <c r="BJ122" s="1326"/>
      <c r="BK122" s="1326"/>
      <c r="BL122" s="1326"/>
      <c r="BM122" s="1326"/>
      <c r="BN122" s="1326"/>
      <c r="BO122" s="1326"/>
      <c r="BP122" s="1326"/>
      <c r="BQ122" s="1326"/>
      <c r="BR122" s="1326"/>
      <c r="BS122" s="1326"/>
      <c r="BT122" s="1326"/>
      <c r="BU122" s="1326"/>
      <c r="BV122" s="1326"/>
      <c r="BW122" s="1326"/>
      <c r="BX122" s="1326"/>
      <c r="BY122" s="1326"/>
      <c r="BZ122" s="1326"/>
      <c r="CA122" s="1326"/>
      <c r="CB122" s="1326"/>
      <c r="CC122" s="1326"/>
      <c r="CD122" s="1326"/>
      <c r="CE122" s="1326"/>
      <c r="CF122" s="1326"/>
      <c r="CG122" s="1326"/>
      <c r="CH122" s="1326"/>
      <c r="CI122" s="1326"/>
      <c r="CJ122" s="1326"/>
      <c r="CK122" s="1326"/>
      <c r="CL122" s="1326"/>
      <c r="CM122" s="1326"/>
      <c r="CN122" s="1326"/>
      <c r="CO122" s="1326"/>
      <c r="CP122" s="1326"/>
      <c r="CQ122" s="1326"/>
      <c r="CR122" s="1326"/>
      <c r="CS122" s="1326"/>
      <c r="CT122" s="1326"/>
      <c r="CU122" s="48"/>
      <c r="CV122" s="25"/>
      <c r="CW122" s="68"/>
    </row>
    <row r="123" spans="1:101" ht="16.5" customHeight="1">
      <c r="A123" s="68"/>
      <c r="B123" s="46"/>
      <c r="C123" s="1326"/>
      <c r="D123" s="1326"/>
      <c r="E123" s="1326"/>
      <c r="F123" s="1326"/>
      <c r="G123" s="1326"/>
      <c r="H123" s="1326"/>
      <c r="I123" s="1326"/>
      <c r="J123" s="1326"/>
      <c r="K123" s="1326"/>
      <c r="L123" s="1326"/>
      <c r="M123" s="1326"/>
      <c r="N123" s="1326"/>
      <c r="O123" s="1326"/>
      <c r="P123" s="1326"/>
      <c r="Q123" s="1326"/>
      <c r="R123" s="1326"/>
      <c r="S123" s="1326"/>
      <c r="T123" s="1326"/>
      <c r="U123" s="1326"/>
      <c r="V123" s="1326"/>
      <c r="W123" s="1326"/>
      <c r="X123" s="1326"/>
      <c r="Y123" s="1326"/>
      <c r="Z123" s="1326"/>
      <c r="AA123" s="1326"/>
      <c r="AB123" s="1326"/>
      <c r="AC123" s="1326"/>
      <c r="AD123" s="1326"/>
      <c r="AE123" s="1326"/>
      <c r="AF123" s="1326"/>
      <c r="AG123" s="1326"/>
      <c r="AH123" s="1326"/>
      <c r="AI123" s="1326"/>
      <c r="AJ123" s="1326"/>
      <c r="AK123" s="1326"/>
      <c r="AL123" s="1326"/>
      <c r="AM123" s="1326"/>
      <c r="AN123" s="1326"/>
      <c r="AO123" s="1326"/>
      <c r="AP123" s="1326"/>
      <c r="AQ123" s="1326"/>
      <c r="AR123" s="1326"/>
      <c r="AS123" s="1326"/>
      <c r="AT123" s="1326"/>
      <c r="AU123" s="1326"/>
      <c r="AV123" s="1326"/>
      <c r="AW123" s="48"/>
      <c r="AX123" s="49"/>
      <c r="AY123" s="49"/>
      <c r="AZ123" s="46"/>
      <c r="BA123" s="1326"/>
      <c r="BB123" s="1326"/>
      <c r="BC123" s="1326"/>
      <c r="BD123" s="1326"/>
      <c r="BE123" s="1326"/>
      <c r="BF123" s="1326"/>
      <c r="BG123" s="1326"/>
      <c r="BH123" s="1326"/>
      <c r="BI123" s="1326"/>
      <c r="BJ123" s="1326"/>
      <c r="BK123" s="1326"/>
      <c r="BL123" s="1326"/>
      <c r="BM123" s="1326"/>
      <c r="BN123" s="1326"/>
      <c r="BO123" s="1326"/>
      <c r="BP123" s="1326"/>
      <c r="BQ123" s="1326"/>
      <c r="BR123" s="1326"/>
      <c r="BS123" s="1326"/>
      <c r="BT123" s="1326"/>
      <c r="BU123" s="1326"/>
      <c r="BV123" s="1326"/>
      <c r="BW123" s="1326"/>
      <c r="BX123" s="1326"/>
      <c r="BY123" s="1326"/>
      <c r="BZ123" s="1326"/>
      <c r="CA123" s="1326"/>
      <c r="CB123" s="1326"/>
      <c r="CC123" s="1326"/>
      <c r="CD123" s="1326"/>
      <c r="CE123" s="1326"/>
      <c r="CF123" s="1326"/>
      <c r="CG123" s="1326"/>
      <c r="CH123" s="1326"/>
      <c r="CI123" s="1326"/>
      <c r="CJ123" s="1326"/>
      <c r="CK123" s="1326"/>
      <c r="CL123" s="1326"/>
      <c r="CM123" s="1326"/>
      <c r="CN123" s="1326"/>
      <c r="CO123" s="1326"/>
      <c r="CP123" s="1326"/>
      <c r="CQ123" s="1326"/>
      <c r="CR123" s="1326"/>
      <c r="CS123" s="1326"/>
      <c r="CT123" s="1326"/>
      <c r="CU123" s="48"/>
      <c r="CV123" s="25"/>
      <c r="CW123" s="68"/>
    </row>
    <row r="124" spans="1:101" ht="16.5" customHeight="1">
      <c r="A124" s="68"/>
      <c r="B124" s="47"/>
      <c r="C124" s="1326"/>
      <c r="D124" s="1326"/>
      <c r="E124" s="1326"/>
      <c r="F124" s="1326"/>
      <c r="G124" s="1326"/>
      <c r="H124" s="1326"/>
      <c r="I124" s="1326"/>
      <c r="J124" s="1326"/>
      <c r="K124" s="1326"/>
      <c r="L124" s="1326"/>
      <c r="M124" s="1326"/>
      <c r="N124" s="1326"/>
      <c r="O124" s="1326"/>
      <c r="P124" s="1326"/>
      <c r="Q124" s="1326"/>
      <c r="R124" s="1326"/>
      <c r="S124" s="1326"/>
      <c r="T124" s="1326"/>
      <c r="U124" s="1326"/>
      <c r="V124" s="1326"/>
      <c r="W124" s="1326"/>
      <c r="X124" s="1326"/>
      <c r="Y124" s="1326"/>
      <c r="Z124" s="1326"/>
      <c r="AA124" s="1326"/>
      <c r="AB124" s="1326"/>
      <c r="AC124" s="1326"/>
      <c r="AD124" s="1326"/>
      <c r="AE124" s="1326"/>
      <c r="AF124" s="1326"/>
      <c r="AG124" s="1326"/>
      <c r="AH124" s="1326"/>
      <c r="AI124" s="1326"/>
      <c r="AJ124" s="1326"/>
      <c r="AK124" s="1326"/>
      <c r="AL124" s="1326"/>
      <c r="AM124" s="1326"/>
      <c r="AN124" s="1326"/>
      <c r="AO124" s="1326"/>
      <c r="AP124" s="1326"/>
      <c r="AQ124" s="1326"/>
      <c r="AR124" s="1326"/>
      <c r="AS124" s="1326"/>
      <c r="AT124" s="1326"/>
      <c r="AU124" s="1326"/>
      <c r="AV124" s="1326"/>
      <c r="AW124" s="48"/>
      <c r="AX124" s="49"/>
      <c r="AY124" s="49"/>
      <c r="AZ124" s="47"/>
      <c r="BA124" s="1326"/>
      <c r="BB124" s="1326"/>
      <c r="BC124" s="1326"/>
      <c r="BD124" s="1326"/>
      <c r="BE124" s="1326"/>
      <c r="BF124" s="1326"/>
      <c r="BG124" s="1326"/>
      <c r="BH124" s="1326"/>
      <c r="BI124" s="1326"/>
      <c r="BJ124" s="1326"/>
      <c r="BK124" s="1326"/>
      <c r="BL124" s="1326"/>
      <c r="BM124" s="1326"/>
      <c r="BN124" s="1326"/>
      <c r="BO124" s="1326"/>
      <c r="BP124" s="1326"/>
      <c r="BQ124" s="1326"/>
      <c r="BR124" s="1326"/>
      <c r="BS124" s="1326"/>
      <c r="BT124" s="1326"/>
      <c r="BU124" s="1326"/>
      <c r="BV124" s="1326"/>
      <c r="BW124" s="1326"/>
      <c r="BX124" s="1326"/>
      <c r="BY124" s="1326"/>
      <c r="BZ124" s="1326"/>
      <c r="CA124" s="1326"/>
      <c r="CB124" s="1326"/>
      <c r="CC124" s="1326"/>
      <c r="CD124" s="1326"/>
      <c r="CE124" s="1326"/>
      <c r="CF124" s="1326"/>
      <c r="CG124" s="1326"/>
      <c r="CH124" s="1326"/>
      <c r="CI124" s="1326"/>
      <c r="CJ124" s="1326"/>
      <c r="CK124" s="1326"/>
      <c r="CL124" s="1326"/>
      <c r="CM124" s="1326"/>
      <c r="CN124" s="1326"/>
      <c r="CO124" s="1326"/>
      <c r="CP124" s="1326"/>
      <c r="CQ124" s="1326"/>
      <c r="CR124" s="1326"/>
      <c r="CS124" s="1326"/>
      <c r="CT124" s="1326"/>
      <c r="CU124" s="48"/>
      <c r="CV124" s="25"/>
      <c r="CW124" s="68"/>
    </row>
    <row r="125" spans="1:101" ht="16.5" customHeight="1">
      <c r="A125" s="68"/>
      <c r="B125" s="46"/>
      <c r="C125" s="1326"/>
      <c r="D125" s="1326"/>
      <c r="E125" s="1326"/>
      <c r="F125" s="1326"/>
      <c r="G125" s="1326"/>
      <c r="H125" s="1326"/>
      <c r="I125" s="1326"/>
      <c r="J125" s="1326"/>
      <c r="K125" s="1326"/>
      <c r="L125" s="1326"/>
      <c r="M125" s="1326"/>
      <c r="N125" s="1326"/>
      <c r="O125" s="1326"/>
      <c r="P125" s="1326"/>
      <c r="Q125" s="1326"/>
      <c r="R125" s="1326"/>
      <c r="S125" s="1326"/>
      <c r="T125" s="1326"/>
      <c r="U125" s="1326"/>
      <c r="V125" s="1326"/>
      <c r="W125" s="1326"/>
      <c r="X125" s="1326"/>
      <c r="Y125" s="1326"/>
      <c r="Z125" s="1326"/>
      <c r="AA125" s="1326"/>
      <c r="AB125" s="1326"/>
      <c r="AC125" s="1326"/>
      <c r="AD125" s="1326"/>
      <c r="AE125" s="1326"/>
      <c r="AF125" s="1326"/>
      <c r="AG125" s="1326"/>
      <c r="AH125" s="1326"/>
      <c r="AI125" s="1326"/>
      <c r="AJ125" s="1326"/>
      <c r="AK125" s="1326"/>
      <c r="AL125" s="1326"/>
      <c r="AM125" s="1326"/>
      <c r="AN125" s="1326"/>
      <c r="AO125" s="1326"/>
      <c r="AP125" s="1326"/>
      <c r="AQ125" s="1326"/>
      <c r="AR125" s="1326"/>
      <c r="AS125" s="1326"/>
      <c r="AT125" s="1326"/>
      <c r="AU125" s="1326"/>
      <c r="AV125" s="1326"/>
      <c r="AW125" s="48"/>
      <c r="AX125" s="49"/>
      <c r="AY125" s="49"/>
      <c r="AZ125" s="46"/>
      <c r="BA125" s="1326"/>
      <c r="BB125" s="1326"/>
      <c r="BC125" s="1326"/>
      <c r="BD125" s="1326"/>
      <c r="BE125" s="1326"/>
      <c r="BF125" s="1326"/>
      <c r="BG125" s="1326"/>
      <c r="BH125" s="1326"/>
      <c r="BI125" s="1326"/>
      <c r="BJ125" s="1326"/>
      <c r="BK125" s="1326"/>
      <c r="BL125" s="1326"/>
      <c r="BM125" s="1326"/>
      <c r="BN125" s="1326"/>
      <c r="BO125" s="1326"/>
      <c r="BP125" s="1326"/>
      <c r="BQ125" s="1326"/>
      <c r="BR125" s="1326"/>
      <c r="BS125" s="1326"/>
      <c r="BT125" s="1326"/>
      <c r="BU125" s="1326"/>
      <c r="BV125" s="1326"/>
      <c r="BW125" s="1326"/>
      <c r="BX125" s="1326"/>
      <c r="BY125" s="1326"/>
      <c r="BZ125" s="1326"/>
      <c r="CA125" s="1326"/>
      <c r="CB125" s="1326"/>
      <c r="CC125" s="1326"/>
      <c r="CD125" s="1326"/>
      <c r="CE125" s="1326"/>
      <c r="CF125" s="1326"/>
      <c r="CG125" s="1326"/>
      <c r="CH125" s="1326"/>
      <c r="CI125" s="1326"/>
      <c r="CJ125" s="1326"/>
      <c r="CK125" s="1326"/>
      <c r="CL125" s="1326"/>
      <c r="CM125" s="1326"/>
      <c r="CN125" s="1326"/>
      <c r="CO125" s="1326"/>
      <c r="CP125" s="1326"/>
      <c r="CQ125" s="1326"/>
      <c r="CR125" s="1326"/>
      <c r="CS125" s="1326"/>
      <c r="CT125" s="1326"/>
      <c r="CU125" s="48"/>
      <c r="CV125" s="25"/>
      <c r="CW125" s="68"/>
    </row>
    <row r="126" spans="1:101" ht="16.5" customHeight="1">
      <c r="A126" s="68"/>
      <c r="B126" s="47"/>
      <c r="C126" s="1326"/>
      <c r="D126" s="1326"/>
      <c r="E126" s="1326"/>
      <c r="F126" s="1326"/>
      <c r="G126" s="1326"/>
      <c r="H126" s="1326"/>
      <c r="I126" s="1326"/>
      <c r="J126" s="1326"/>
      <c r="K126" s="1326"/>
      <c r="L126" s="1326"/>
      <c r="M126" s="1326"/>
      <c r="N126" s="1326"/>
      <c r="O126" s="1326"/>
      <c r="P126" s="1326"/>
      <c r="Q126" s="1326"/>
      <c r="R126" s="1326"/>
      <c r="S126" s="1326"/>
      <c r="T126" s="1326"/>
      <c r="U126" s="1326"/>
      <c r="V126" s="1326"/>
      <c r="W126" s="1326"/>
      <c r="X126" s="1326"/>
      <c r="Y126" s="1326"/>
      <c r="Z126" s="1326"/>
      <c r="AA126" s="1326"/>
      <c r="AB126" s="1326"/>
      <c r="AC126" s="1326"/>
      <c r="AD126" s="1326"/>
      <c r="AE126" s="1326"/>
      <c r="AF126" s="1326"/>
      <c r="AG126" s="1326"/>
      <c r="AH126" s="1326"/>
      <c r="AI126" s="1326"/>
      <c r="AJ126" s="1326"/>
      <c r="AK126" s="1326"/>
      <c r="AL126" s="1326"/>
      <c r="AM126" s="1326"/>
      <c r="AN126" s="1326"/>
      <c r="AO126" s="1326"/>
      <c r="AP126" s="1326"/>
      <c r="AQ126" s="1326"/>
      <c r="AR126" s="1326"/>
      <c r="AS126" s="1326"/>
      <c r="AT126" s="1326"/>
      <c r="AU126" s="1326"/>
      <c r="AV126" s="1326"/>
      <c r="AW126" s="48"/>
      <c r="AX126" s="49"/>
      <c r="AY126" s="49"/>
      <c r="AZ126" s="47"/>
      <c r="BA126" s="1326"/>
      <c r="BB126" s="1326"/>
      <c r="BC126" s="1326"/>
      <c r="BD126" s="1326"/>
      <c r="BE126" s="1326"/>
      <c r="BF126" s="1326"/>
      <c r="BG126" s="1326"/>
      <c r="BH126" s="1326"/>
      <c r="BI126" s="1326"/>
      <c r="BJ126" s="1326"/>
      <c r="BK126" s="1326"/>
      <c r="BL126" s="1326"/>
      <c r="BM126" s="1326"/>
      <c r="BN126" s="1326"/>
      <c r="BO126" s="1326"/>
      <c r="BP126" s="1326"/>
      <c r="BQ126" s="1326"/>
      <c r="BR126" s="1326"/>
      <c r="BS126" s="1326"/>
      <c r="BT126" s="1326"/>
      <c r="BU126" s="1326"/>
      <c r="BV126" s="1326"/>
      <c r="BW126" s="1326"/>
      <c r="BX126" s="1326"/>
      <c r="BY126" s="1326"/>
      <c r="BZ126" s="1326"/>
      <c r="CA126" s="1326"/>
      <c r="CB126" s="1326"/>
      <c r="CC126" s="1326"/>
      <c r="CD126" s="1326"/>
      <c r="CE126" s="1326"/>
      <c r="CF126" s="1326"/>
      <c r="CG126" s="1326"/>
      <c r="CH126" s="1326"/>
      <c r="CI126" s="1326"/>
      <c r="CJ126" s="1326"/>
      <c r="CK126" s="1326"/>
      <c r="CL126" s="1326"/>
      <c r="CM126" s="1326"/>
      <c r="CN126" s="1326"/>
      <c r="CO126" s="1326"/>
      <c r="CP126" s="1326"/>
      <c r="CQ126" s="1326"/>
      <c r="CR126" s="1326"/>
      <c r="CS126" s="1326"/>
      <c r="CT126" s="1326"/>
      <c r="CU126" s="48"/>
      <c r="CV126" s="25"/>
      <c r="CW126" s="68"/>
    </row>
    <row r="127" spans="1:101" ht="16.5" customHeight="1">
      <c r="A127" s="68"/>
      <c r="B127" s="46"/>
      <c r="C127" s="1326"/>
      <c r="D127" s="1326"/>
      <c r="E127" s="1326"/>
      <c r="F127" s="1326"/>
      <c r="G127" s="1326"/>
      <c r="H127" s="1326"/>
      <c r="I127" s="1326"/>
      <c r="J127" s="1326"/>
      <c r="K127" s="1326"/>
      <c r="L127" s="1326"/>
      <c r="M127" s="1326"/>
      <c r="N127" s="1326"/>
      <c r="O127" s="1326"/>
      <c r="P127" s="1326"/>
      <c r="Q127" s="1326"/>
      <c r="R127" s="1326"/>
      <c r="S127" s="1326"/>
      <c r="T127" s="1326"/>
      <c r="U127" s="1326"/>
      <c r="V127" s="1326"/>
      <c r="W127" s="1326"/>
      <c r="X127" s="1326"/>
      <c r="Y127" s="1326"/>
      <c r="Z127" s="1326"/>
      <c r="AA127" s="1326"/>
      <c r="AB127" s="1326"/>
      <c r="AC127" s="1326"/>
      <c r="AD127" s="1326"/>
      <c r="AE127" s="1326"/>
      <c r="AF127" s="1326"/>
      <c r="AG127" s="1326"/>
      <c r="AH127" s="1326"/>
      <c r="AI127" s="1326"/>
      <c r="AJ127" s="1326"/>
      <c r="AK127" s="1326"/>
      <c r="AL127" s="1326"/>
      <c r="AM127" s="1326"/>
      <c r="AN127" s="1326"/>
      <c r="AO127" s="1326"/>
      <c r="AP127" s="1326"/>
      <c r="AQ127" s="1326"/>
      <c r="AR127" s="1326"/>
      <c r="AS127" s="1326"/>
      <c r="AT127" s="1326"/>
      <c r="AU127" s="1326"/>
      <c r="AV127" s="1326"/>
      <c r="AW127" s="48"/>
      <c r="AX127" s="49"/>
      <c r="AY127" s="49"/>
      <c r="AZ127" s="46"/>
      <c r="BA127" s="1326"/>
      <c r="BB127" s="1326"/>
      <c r="BC127" s="1326"/>
      <c r="BD127" s="1326"/>
      <c r="BE127" s="1326"/>
      <c r="BF127" s="1326"/>
      <c r="BG127" s="1326"/>
      <c r="BH127" s="1326"/>
      <c r="BI127" s="1326"/>
      <c r="BJ127" s="1326"/>
      <c r="BK127" s="1326"/>
      <c r="BL127" s="1326"/>
      <c r="BM127" s="1326"/>
      <c r="BN127" s="1326"/>
      <c r="BO127" s="1326"/>
      <c r="BP127" s="1326"/>
      <c r="BQ127" s="1326"/>
      <c r="BR127" s="1326"/>
      <c r="BS127" s="1326"/>
      <c r="BT127" s="1326"/>
      <c r="BU127" s="1326"/>
      <c r="BV127" s="1326"/>
      <c r="BW127" s="1326"/>
      <c r="BX127" s="1326"/>
      <c r="BY127" s="1326"/>
      <c r="BZ127" s="1326"/>
      <c r="CA127" s="1326"/>
      <c r="CB127" s="1326"/>
      <c r="CC127" s="1326"/>
      <c r="CD127" s="1326"/>
      <c r="CE127" s="1326"/>
      <c r="CF127" s="1326"/>
      <c r="CG127" s="1326"/>
      <c r="CH127" s="1326"/>
      <c r="CI127" s="1326"/>
      <c r="CJ127" s="1326"/>
      <c r="CK127" s="1326"/>
      <c r="CL127" s="1326"/>
      <c r="CM127" s="1326"/>
      <c r="CN127" s="1326"/>
      <c r="CO127" s="1326"/>
      <c r="CP127" s="1326"/>
      <c r="CQ127" s="1326"/>
      <c r="CR127" s="1326"/>
      <c r="CS127" s="1326"/>
      <c r="CT127" s="1326"/>
      <c r="CU127" s="48"/>
      <c r="CV127" s="25"/>
      <c r="CW127" s="68"/>
    </row>
    <row r="128" spans="1:101" ht="16.5" customHeight="1">
      <c r="A128" s="68"/>
      <c r="B128" s="47"/>
      <c r="C128" s="1326"/>
      <c r="D128" s="1326"/>
      <c r="E128" s="1326"/>
      <c r="F128" s="1326"/>
      <c r="G128" s="1326"/>
      <c r="H128" s="1326"/>
      <c r="I128" s="1326"/>
      <c r="J128" s="1326"/>
      <c r="K128" s="1326"/>
      <c r="L128" s="1326"/>
      <c r="M128" s="1326"/>
      <c r="N128" s="1326"/>
      <c r="O128" s="1326"/>
      <c r="P128" s="1326"/>
      <c r="Q128" s="1326"/>
      <c r="R128" s="1326"/>
      <c r="S128" s="1326"/>
      <c r="T128" s="1326"/>
      <c r="U128" s="1326"/>
      <c r="V128" s="1326"/>
      <c r="W128" s="1326"/>
      <c r="X128" s="1326"/>
      <c r="Y128" s="1326"/>
      <c r="Z128" s="1326"/>
      <c r="AA128" s="1326"/>
      <c r="AB128" s="1326"/>
      <c r="AC128" s="1326"/>
      <c r="AD128" s="1326"/>
      <c r="AE128" s="1326"/>
      <c r="AF128" s="1326"/>
      <c r="AG128" s="1326"/>
      <c r="AH128" s="1326"/>
      <c r="AI128" s="1326"/>
      <c r="AJ128" s="1326"/>
      <c r="AK128" s="1326"/>
      <c r="AL128" s="1326"/>
      <c r="AM128" s="1326"/>
      <c r="AN128" s="1326"/>
      <c r="AO128" s="1326"/>
      <c r="AP128" s="1326"/>
      <c r="AQ128" s="1326"/>
      <c r="AR128" s="1326"/>
      <c r="AS128" s="1326"/>
      <c r="AT128" s="1326"/>
      <c r="AU128" s="1326"/>
      <c r="AV128" s="1326"/>
      <c r="AW128" s="48"/>
      <c r="AX128" s="49"/>
      <c r="AY128" s="49"/>
      <c r="AZ128" s="47"/>
      <c r="BA128" s="1326"/>
      <c r="BB128" s="1326"/>
      <c r="BC128" s="1326"/>
      <c r="BD128" s="1326"/>
      <c r="BE128" s="1326"/>
      <c r="BF128" s="1326"/>
      <c r="BG128" s="1326"/>
      <c r="BH128" s="1326"/>
      <c r="BI128" s="1326"/>
      <c r="BJ128" s="1326"/>
      <c r="BK128" s="1326"/>
      <c r="BL128" s="1326"/>
      <c r="BM128" s="1326"/>
      <c r="BN128" s="1326"/>
      <c r="BO128" s="1326"/>
      <c r="BP128" s="1326"/>
      <c r="BQ128" s="1326"/>
      <c r="BR128" s="1326"/>
      <c r="BS128" s="1326"/>
      <c r="BT128" s="1326"/>
      <c r="BU128" s="1326"/>
      <c r="BV128" s="1326"/>
      <c r="BW128" s="1326"/>
      <c r="BX128" s="1326"/>
      <c r="BY128" s="1326"/>
      <c r="BZ128" s="1326"/>
      <c r="CA128" s="1326"/>
      <c r="CB128" s="1326"/>
      <c r="CC128" s="1326"/>
      <c r="CD128" s="1326"/>
      <c r="CE128" s="1326"/>
      <c r="CF128" s="1326"/>
      <c r="CG128" s="1326"/>
      <c r="CH128" s="1326"/>
      <c r="CI128" s="1326"/>
      <c r="CJ128" s="1326"/>
      <c r="CK128" s="1326"/>
      <c r="CL128" s="1326"/>
      <c r="CM128" s="1326"/>
      <c r="CN128" s="1326"/>
      <c r="CO128" s="1326"/>
      <c r="CP128" s="1326"/>
      <c r="CQ128" s="1326"/>
      <c r="CR128" s="1326"/>
      <c r="CS128" s="1326"/>
      <c r="CT128" s="1326"/>
      <c r="CU128" s="48"/>
      <c r="CV128" s="25"/>
      <c r="CW128" s="68"/>
    </row>
    <row r="129" spans="1:101" ht="16.5" customHeight="1">
      <c r="A129" s="68"/>
      <c r="B129" s="46"/>
      <c r="C129" s="1326"/>
      <c r="D129" s="1326"/>
      <c r="E129" s="1326"/>
      <c r="F129" s="1326"/>
      <c r="G129" s="1326"/>
      <c r="H129" s="1326"/>
      <c r="I129" s="1326"/>
      <c r="J129" s="1326"/>
      <c r="K129" s="1326"/>
      <c r="L129" s="1326"/>
      <c r="M129" s="1326"/>
      <c r="N129" s="1326"/>
      <c r="O129" s="1326"/>
      <c r="P129" s="1326"/>
      <c r="Q129" s="1326"/>
      <c r="R129" s="1326"/>
      <c r="S129" s="1326"/>
      <c r="T129" s="1326"/>
      <c r="U129" s="1326"/>
      <c r="V129" s="1326"/>
      <c r="W129" s="1326"/>
      <c r="X129" s="1326"/>
      <c r="Y129" s="1326"/>
      <c r="Z129" s="1326"/>
      <c r="AA129" s="1326"/>
      <c r="AB129" s="1326"/>
      <c r="AC129" s="1326"/>
      <c r="AD129" s="1326"/>
      <c r="AE129" s="1326"/>
      <c r="AF129" s="1326"/>
      <c r="AG129" s="1326"/>
      <c r="AH129" s="1326"/>
      <c r="AI129" s="1326"/>
      <c r="AJ129" s="1326"/>
      <c r="AK129" s="1326"/>
      <c r="AL129" s="1326"/>
      <c r="AM129" s="1326"/>
      <c r="AN129" s="1326"/>
      <c r="AO129" s="1326"/>
      <c r="AP129" s="1326"/>
      <c r="AQ129" s="1326"/>
      <c r="AR129" s="1326"/>
      <c r="AS129" s="1326"/>
      <c r="AT129" s="1326"/>
      <c r="AU129" s="1326"/>
      <c r="AV129" s="1326"/>
      <c r="AW129" s="48"/>
      <c r="AX129" s="49"/>
      <c r="AY129" s="49"/>
      <c r="AZ129" s="46"/>
      <c r="BA129" s="1326"/>
      <c r="BB129" s="1326"/>
      <c r="BC129" s="1326"/>
      <c r="BD129" s="1326"/>
      <c r="BE129" s="1326"/>
      <c r="BF129" s="1326"/>
      <c r="BG129" s="1326"/>
      <c r="BH129" s="1326"/>
      <c r="BI129" s="1326"/>
      <c r="BJ129" s="1326"/>
      <c r="BK129" s="1326"/>
      <c r="BL129" s="1326"/>
      <c r="BM129" s="1326"/>
      <c r="BN129" s="1326"/>
      <c r="BO129" s="1326"/>
      <c r="BP129" s="1326"/>
      <c r="BQ129" s="1326"/>
      <c r="BR129" s="1326"/>
      <c r="BS129" s="1326"/>
      <c r="BT129" s="1326"/>
      <c r="BU129" s="1326"/>
      <c r="BV129" s="1326"/>
      <c r="BW129" s="1326"/>
      <c r="BX129" s="1326"/>
      <c r="BY129" s="1326"/>
      <c r="BZ129" s="1326"/>
      <c r="CA129" s="1326"/>
      <c r="CB129" s="1326"/>
      <c r="CC129" s="1326"/>
      <c r="CD129" s="1326"/>
      <c r="CE129" s="1326"/>
      <c r="CF129" s="1326"/>
      <c r="CG129" s="1326"/>
      <c r="CH129" s="1326"/>
      <c r="CI129" s="1326"/>
      <c r="CJ129" s="1326"/>
      <c r="CK129" s="1326"/>
      <c r="CL129" s="1326"/>
      <c r="CM129" s="1326"/>
      <c r="CN129" s="1326"/>
      <c r="CO129" s="1326"/>
      <c r="CP129" s="1326"/>
      <c r="CQ129" s="1326"/>
      <c r="CR129" s="1326"/>
      <c r="CS129" s="1326"/>
      <c r="CT129" s="1326"/>
      <c r="CU129" s="48"/>
      <c r="CV129" s="25"/>
      <c r="CW129" s="68"/>
    </row>
    <row r="130" spans="1:101" ht="16.5" customHeight="1">
      <c r="A130" s="68"/>
      <c r="B130" s="47"/>
      <c r="C130" s="1326"/>
      <c r="D130" s="1326"/>
      <c r="E130" s="1326"/>
      <c r="F130" s="1326"/>
      <c r="G130" s="1326"/>
      <c r="H130" s="1326"/>
      <c r="I130" s="1326"/>
      <c r="J130" s="1326"/>
      <c r="K130" s="1326"/>
      <c r="L130" s="1326"/>
      <c r="M130" s="1326"/>
      <c r="N130" s="1326"/>
      <c r="O130" s="1326"/>
      <c r="P130" s="1326"/>
      <c r="Q130" s="1326"/>
      <c r="R130" s="1326"/>
      <c r="S130" s="1326"/>
      <c r="T130" s="1326"/>
      <c r="U130" s="1326"/>
      <c r="V130" s="1326"/>
      <c r="W130" s="1326"/>
      <c r="X130" s="1326"/>
      <c r="Y130" s="1326"/>
      <c r="Z130" s="1326"/>
      <c r="AA130" s="1326"/>
      <c r="AB130" s="1326"/>
      <c r="AC130" s="1326"/>
      <c r="AD130" s="1326"/>
      <c r="AE130" s="1326"/>
      <c r="AF130" s="1326"/>
      <c r="AG130" s="1326"/>
      <c r="AH130" s="1326"/>
      <c r="AI130" s="1326"/>
      <c r="AJ130" s="1326"/>
      <c r="AK130" s="1326"/>
      <c r="AL130" s="1326"/>
      <c r="AM130" s="1326"/>
      <c r="AN130" s="1326"/>
      <c r="AO130" s="1326"/>
      <c r="AP130" s="1326"/>
      <c r="AQ130" s="1326"/>
      <c r="AR130" s="1326"/>
      <c r="AS130" s="1326"/>
      <c r="AT130" s="1326"/>
      <c r="AU130" s="1326"/>
      <c r="AV130" s="1326"/>
      <c r="AW130" s="48"/>
      <c r="AX130" s="49"/>
      <c r="AY130" s="49"/>
      <c r="AZ130" s="47"/>
      <c r="BA130" s="1326"/>
      <c r="BB130" s="1326"/>
      <c r="BC130" s="1326"/>
      <c r="BD130" s="1326"/>
      <c r="BE130" s="1326"/>
      <c r="BF130" s="1326"/>
      <c r="BG130" s="1326"/>
      <c r="BH130" s="1326"/>
      <c r="BI130" s="1326"/>
      <c r="BJ130" s="1326"/>
      <c r="BK130" s="1326"/>
      <c r="BL130" s="1326"/>
      <c r="BM130" s="1326"/>
      <c r="BN130" s="1326"/>
      <c r="BO130" s="1326"/>
      <c r="BP130" s="1326"/>
      <c r="BQ130" s="1326"/>
      <c r="BR130" s="1326"/>
      <c r="BS130" s="1326"/>
      <c r="BT130" s="1326"/>
      <c r="BU130" s="1326"/>
      <c r="BV130" s="1326"/>
      <c r="BW130" s="1326"/>
      <c r="BX130" s="1326"/>
      <c r="BY130" s="1326"/>
      <c r="BZ130" s="1326"/>
      <c r="CA130" s="1326"/>
      <c r="CB130" s="1326"/>
      <c r="CC130" s="1326"/>
      <c r="CD130" s="1326"/>
      <c r="CE130" s="1326"/>
      <c r="CF130" s="1326"/>
      <c r="CG130" s="1326"/>
      <c r="CH130" s="1326"/>
      <c r="CI130" s="1326"/>
      <c r="CJ130" s="1326"/>
      <c r="CK130" s="1326"/>
      <c r="CL130" s="1326"/>
      <c r="CM130" s="1326"/>
      <c r="CN130" s="1326"/>
      <c r="CO130" s="1326"/>
      <c r="CP130" s="1326"/>
      <c r="CQ130" s="1326"/>
      <c r="CR130" s="1326"/>
      <c r="CS130" s="1326"/>
      <c r="CT130" s="1326"/>
      <c r="CU130" s="48"/>
      <c r="CV130" s="25"/>
      <c r="CW130" s="68"/>
    </row>
    <row r="131" spans="1:101" ht="16.5" customHeight="1">
      <c r="A131" s="68"/>
      <c r="B131" s="46"/>
      <c r="C131" s="1326"/>
      <c r="D131" s="1326"/>
      <c r="E131" s="1326"/>
      <c r="F131" s="1326"/>
      <c r="G131" s="1326"/>
      <c r="H131" s="1326"/>
      <c r="I131" s="1326"/>
      <c r="J131" s="1326"/>
      <c r="K131" s="1326"/>
      <c r="L131" s="1326"/>
      <c r="M131" s="1326"/>
      <c r="N131" s="1326"/>
      <c r="O131" s="1326"/>
      <c r="P131" s="1326"/>
      <c r="Q131" s="1326"/>
      <c r="R131" s="1326"/>
      <c r="S131" s="1326"/>
      <c r="T131" s="1326"/>
      <c r="U131" s="1326"/>
      <c r="V131" s="1326"/>
      <c r="W131" s="1326"/>
      <c r="X131" s="1326"/>
      <c r="Y131" s="1326"/>
      <c r="Z131" s="1326"/>
      <c r="AA131" s="1326"/>
      <c r="AB131" s="1326"/>
      <c r="AC131" s="1326"/>
      <c r="AD131" s="1326"/>
      <c r="AE131" s="1326"/>
      <c r="AF131" s="1326"/>
      <c r="AG131" s="1326"/>
      <c r="AH131" s="1326"/>
      <c r="AI131" s="1326"/>
      <c r="AJ131" s="1326"/>
      <c r="AK131" s="1326"/>
      <c r="AL131" s="1326"/>
      <c r="AM131" s="1326"/>
      <c r="AN131" s="1326"/>
      <c r="AO131" s="1326"/>
      <c r="AP131" s="1326"/>
      <c r="AQ131" s="1326"/>
      <c r="AR131" s="1326"/>
      <c r="AS131" s="1326"/>
      <c r="AT131" s="1326"/>
      <c r="AU131" s="1326"/>
      <c r="AV131" s="1326"/>
      <c r="AW131" s="48"/>
      <c r="AX131" s="7"/>
      <c r="AY131" s="7"/>
      <c r="AZ131" s="46"/>
      <c r="BA131" s="1326"/>
      <c r="BB131" s="1326"/>
      <c r="BC131" s="1326"/>
      <c r="BD131" s="1326"/>
      <c r="BE131" s="1326"/>
      <c r="BF131" s="1326"/>
      <c r="BG131" s="1326"/>
      <c r="BH131" s="1326"/>
      <c r="BI131" s="1326"/>
      <c r="BJ131" s="1326"/>
      <c r="BK131" s="1326"/>
      <c r="BL131" s="1326"/>
      <c r="BM131" s="1326"/>
      <c r="BN131" s="1326"/>
      <c r="BO131" s="1326"/>
      <c r="BP131" s="1326"/>
      <c r="BQ131" s="1326"/>
      <c r="BR131" s="1326"/>
      <c r="BS131" s="1326"/>
      <c r="BT131" s="1326"/>
      <c r="BU131" s="1326"/>
      <c r="BV131" s="1326"/>
      <c r="BW131" s="1326"/>
      <c r="BX131" s="1326"/>
      <c r="BY131" s="1326"/>
      <c r="BZ131" s="1326"/>
      <c r="CA131" s="1326"/>
      <c r="CB131" s="1326"/>
      <c r="CC131" s="1326"/>
      <c r="CD131" s="1326"/>
      <c r="CE131" s="1326"/>
      <c r="CF131" s="1326"/>
      <c r="CG131" s="1326"/>
      <c r="CH131" s="1326"/>
      <c r="CI131" s="1326"/>
      <c r="CJ131" s="1326"/>
      <c r="CK131" s="1326"/>
      <c r="CL131" s="1326"/>
      <c r="CM131" s="1326"/>
      <c r="CN131" s="1326"/>
      <c r="CO131" s="1326"/>
      <c r="CP131" s="1326"/>
      <c r="CQ131" s="1326"/>
      <c r="CR131" s="1326"/>
      <c r="CS131" s="1326"/>
      <c r="CT131" s="1326"/>
      <c r="CU131" s="48"/>
      <c r="CV131" s="25"/>
      <c r="CW131" s="68"/>
    </row>
    <row r="132" spans="1:101" ht="16.5" customHeight="1">
      <c r="A132" s="68"/>
      <c r="B132" s="47"/>
      <c r="C132" s="1326"/>
      <c r="D132" s="1326"/>
      <c r="E132" s="1326"/>
      <c r="F132" s="1326"/>
      <c r="G132" s="1326"/>
      <c r="H132" s="1326"/>
      <c r="I132" s="1326"/>
      <c r="J132" s="1326"/>
      <c r="K132" s="1326"/>
      <c r="L132" s="1326"/>
      <c r="M132" s="1326"/>
      <c r="N132" s="1326"/>
      <c r="O132" s="1326"/>
      <c r="P132" s="1326"/>
      <c r="Q132" s="1326"/>
      <c r="R132" s="1326"/>
      <c r="S132" s="1326"/>
      <c r="T132" s="1326"/>
      <c r="U132" s="1326"/>
      <c r="V132" s="1326"/>
      <c r="W132" s="1326"/>
      <c r="X132" s="1326"/>
      <c r="Y132" s="1326"/>
      <c r="Z132" s="1326"/>
      <c r="AA132" s="1326"/>
      <c r="AB132" s="1326"/>
      <c r="AC132" s="1326"/>
      <c r="AD132" s="1326"/>
      <c r="AE132" s="1326"/>
      <c r="AF132" s="1326"/>
      <c r="AG132" s="1326"/>
      <c r="AH132" s="1326"/>
      <c r="AI132" s="1326"/>
      <c r="AJ132" s="1326"/>
      <c r="AK132" s="1326"/>
      <c r="AL132" s="1326"/>
      <c r="AM132" s="1326"/>
      <c r="AN132" s="1326"/>
      <c r="AO132" s="1326"/>
      <c r="AP132" s="1326"/>
      <c r="AQ132" s="1326"/>
      <c r="AR132" s="1326"/>
      <c r="AS132" s="1326"/>
      <c r="AT132" s="1326"/>
      <c r="AU132" s="1326"/>
      <c r="AV132" s="1326"/>
      <c r="AW132" s="48"/>
      <c r="AX132" s="7"/>
      <c r="AY132" s="7"/>
      <c r="AZ132" s="47"/>
      <c r="BA132" s="1326"/>
      <c r="BB132" s="1326"/>
      <c r="BC132" s="1326"/>
      <c r="BD132" s="1326"/>
      <c r="BE132" s="1326"/>
      <c r="BF132" s="1326"/>
      <c r="BG132" s="1326"/>
      <c r="BH132" s="1326"/>
      <c r="BI132" s="1326"/>
      <c r="BJ132" s="1326"/>
      <c r="BK132" s="1326"/>
      <c r="BL132" s="1326"/>
      <c r="BM132" s="1326"/>
      <c r="BN132" s="1326"/>
      <c r="BO132" s="1326"/>
      <c r="BP132" s="1326"/>
      <c r="BQ132" s="1326"/>
      <c r="BR132" s="1326"/>
      <c r="BS132" s="1326"/>
      <c r="BT132" s="1326"/>
      <c r="BU132" s="1326"/>
      <c r="BV132" s="1326"/>
      <c r="BW132" s="1326"/>
      <c r="BX132" s="1326"/>
      <c r="BY132" s="1326"/>
      <c r="BZ132" s="1326"/>
      <c r="CA132" s="1326"/>
      <c r="CB132" s="1326"/>
      <c r="CC132" s="1326"/>
      <c r="CD132" s="1326"/>
      <c r="CE132" s="1326"/>
      <c r="CF132" s="1326"/>
      <c r="CG132" s="1326"/>
      <c r="CH132" s="1326"/>
      <c r="CI132" s="1326"/>
      <c r="CJ132" s="1326"/>
      <c r="CK132" s="1326"/>
      <c r="CL132" s="1326"/>
      <c r="CM132" s="1326"/>
      <c r="CN132" s="1326"/>
      <c r="CO132" s="1326"/>
      <c r="CP132" s="1326"/>
      <c r="CQ132" s="1326"/>
      <c r="CR132" s="1326"/>
      <c r="CS132" s="1326"/>
      <c r="CT132" s="1326"/>
      <c r="CU132" s="48"/>
      <c r="CV132" s="25"/>
      <c r="CW132" s="68"/>
    </row>
    <row r="133" spans="1:101" ht="16.5" customHeight="1">
      <c r="A133" s="68"/>
      <c r="B133" s="46"/>
      <c r="C133" s="1326"/>
      <c r="D133" s="1326"/>
      <c r="E133" s="1326"/>
      <c r="F133" s="1326"/>
      <c r="G133" s="1326"/>
      <c r="H133" s="1326"/>
      <c r="I133" s="1326"/>
      <c r="J133" s="1326"/>
      <c r="K133" s="1326"/>
      <c r="L133" s="1326"/>
      <c r="M133" s="1326"/>
      <c r="N133" s="1326"/>
      <c r="O133" s="1326"/>
      <c r="P133" s="1326"/>
      <c r="Q133" s="1326"/>
      <c r="R133" s="1326"/>
      <c r="S133" s="1326"/>
      <c r="T133" s="1326"/>
      <c r="U133" s="1326"/>
      <c r="V133" s="1326"/>
      <c r="W133" s="1326"/>
      <c r="X133" s="1326"/>
      <c r="Y133" s="1326"/>
      <c r="Z133" s="1326"/>
      <c r="AA133" s="1326"/>
      <c r="AB133" s="1326"/>
      <c r="AC133" s="1326"/>
      <c r="AD133" s="1326"/>
      <c r="AE133" s="1326"/>
      <c r="AF133" s="1326"/>
      <c r="AG133" s="1326"/>
      <c r="AH133" s="1326"/>
      <c r="AI133" s="1326"/>
      <c r="AJ133" s="1326"/>
      <c r="AK133" s="1326"/>
      <c r="AL133" s="1326"/>
      <c r="AM133" s="1326"/>
      <c r="AN133" s="1326"/>
      <c r="AO133" s="1326"/>
      <c r="AP133" s="1326"/>
      <c r="AQ133" s="1326"/>
      <c r="AR133" s="1326"/>
      <c r="AS133" s="1326"/>
      <c r="AT133" s="1326"/>
      <c r="AU133" s="1326"/>
      <c r="AV133" s="1326"/>
      <c r="AW133" s="48"/>
      <c r="AX133" s="6"/>
      <c r="AY133" s="6"/>
      <c r="AZ133" s="46"/>
      <c r="BA133" s="1326"/>
      <c r="BB133" s="1326"/>
      <c r="BC133" s="1326"/>
      <c r="BD133" s="1326"/>
      <c r="BE133" s="1326"/>
      <c r="BF133" s="1326"/>
      <c r="BG133" s="1326"/>
      <c r="BH133" s="1326"/>
      <c r="BI133" s="1326"/>
      <c r="BJ133" s="1326"/>
      <c r="BK133" s="1326"/>
      <c r="BL133" s="1326"/>
      <c r="BM133" s="1326"/>
      <c r="BN133" s="1326"/>
      <c r="BO133" s="1326"/>
      <c r="BP133" s="1326"/>
      <c r="BQ133" s="1326"/>
      <c r="BR133" s="1326"/>
      <c r="BS133" s="1326"/>
      <c r="BT133" s="1326"/>
      <c r="BU133" s="1326"/>
      <c r="BV133" s="1326"/>
      <c r="BW133" s="1326"/>
      <c r="BX133" s="1326"/>
      <c r="BY133" s="1326"/>
      <c r="BZ133" s="1326"/>
      <c r="CA133" s="1326"/>
      <c r="CB133" s="1326"/>
      <c r="CC133" s="1326"/>
      <c r="CD133" s="1326"/>
      <c r="CE133" s="1326"/>
      <c r="CF133" s="1326"/>
      <c r="CG133" s="1326"/>
      <c r="CH133" s="1326"/>
      <c r="CI133" s="1326"/>
      <c r="CJ133" s="1326"/>
      <c r="CK133" s="1326"/>
      <c r="CL133" s="1326"/>
      <c r="CM133" s="1326"/>
      <c r="CN133" s="1326"/>
      <c r="CO133" s="1326"/>
      <c r="CP133" s="1326"/>
      <c r="CQ133" s="1326"/>
      <c r="CR133" s="1326"/>
      <c r="CS133" s="1326"/>
      <c r="CT133" s="1326"/>
      <c r="CU133" s="48"/>
      <c r="CV133" s="25"/>
      <c r="CW133" s="68"/>
    </row>
    <row r="134" spans="1:101" ht="16.5" customHeight="1">
      <c r="A134" s="68"/>
      <c r="B134" s="47"/>
      <c r="C134" s="1326"/>
      <c r="D134" s="1326"/>
      <c r="E134" s="1326"/>
      <c r="F134" s="1326"/>
      <c r="G134" s="1326"/>
      <c r="H134" s="1326"/>
      <c r="I134" s="1326"/>
      <c r="J134" s="1326"/>
      <c r="K134" s="1326"/>
      <c r="L134" s="1326"/>
      <c r="M134" s="1326"/>
      <c r="N134" s="1326"/>
      <c r="O134" s="1326"/>
      <c r="P134" s="1326"/>
      <c r="Q134" s="1326"/>
      <c r="R134" s="1326"/>
      <c r="S134" s="1326"/>
      <c r="T134" s="1326"/>
      <c r="U134" s="1326"/>
      <c r="V134" s="1326"/>
      <c r="W134" s="1326"/>
      <c r="X134" s="1326"/>
      <c r="Y134" s="1326"/>
      <c r="Z134" s="1326"/>
      <c r="AA134" s="1326"/>
      <c r="AB134" s="1326"/>
      <c r="AC134" s="1326"/>
      <c r="AD134" s="1326"/>
      <c r="AE134" s="1326"/>
      <c r="AF134" s="1326"/>
      <c r="AG134" s="1326"/>
      <c r="AH134" s="1326"/>
      <c r="AI134" s="1326"/>
      <c r="AJ134" s="1326"/>
      <c r="AK134" s="1326"/>
      <c r="AL134" s="1326"/>
      <c r="AM134" s="1326"/>
      <c r="AN134" s="1326"/>
      <c r="AO134" s="1326"/>
      <c r="AP134" s="1326"/>
      <c r="AQ134" s="1326"/>
      <c r="AR134" s="1326"/>
      <c r="AS134" s="1326"/>
      <c r="AT134" s="1326"/>
      <c r="AU134" s="1326"/>
      <c r="AV134" s="1326"/>
      <c r="AW134" s="48"/>
      <c r="AX134" s="55"/>
      <c r="AY134" s="55"/>
      <c r="AZ134" s="47"/>
      <c r="BA134" s="1326"/>
      <c r="BB134" s="1326"/>
      <c r="BC134" s="1326"/>
      <c r="BD134" s="1326"/>
      <c r="BE134" s="1326"/>
      <c r="BF134" s="1326"/>
      <c r="BG134" s="1326"/>
      <c r="BH134" s="1326"/>
      <c r="BI134" s="1326"/>
      <c r="BJ134" s="1326"/>
      <c r="BK134" s="1326"/>
      <c r="BL134" s="1326"/>
      <c r="BM134" s="1326"/>
      <c r="BN134" s="1326"/>
      <c r="BO134" s="1326"/>
      <c r="BP134" s="1326"/>
      <c r="BQ134" s="1326"/>
      <c r="BR134" s="1326"/>
      <c r="BS134" s="1326"/>
      <c r="BT134" s="1326"/>
      <c r="BU134" s="1326"/>
      <c r="BV134" s="1326"/>
      <c r="BW134" s="1326"/>
      <c r="BX134" s="1326"/>
      <c r="BY134" s="1326"/>
      <c r="BZ134" s="1326"/>
      <c r="CA134" s="1326"/>
      <c r="CB134" s="1326"/>
      <c r="CC134" s="1326"/>
      <c r="CD134" s="1326"/>
      <c r="CE134" s="1326"/>
      <c r="CF134" s="1326"/>
      <c r="CG134" s="1326"/>
      <c r="CH134" s="1326"/>
      <c r="CI134" s="1326"/>
      <c r="CJ134" s="1326"/>
      <c r="CK134" s="1326"/>
      <c r="CL134" s="1326"/>
      <c r="CM134" s="1326"/>
      <c r="CN134" s="1326"/>
      <c r="CO134" s="1326"/>
      <c r="CP134" s="1326"/>
      <c r="CQ134" s="1326"/>
      <c r="CR134" s="1326"/>
      <c r="CS134" s="1326"/>
      <c r="CT134" s="1326"/>
      <c r="CU134" s="48"/>
      <c r="CV134" s="25"/>
      <c r="CW134" s="68"/>
    </row>
    <row r="135" spans="1:101" ht="16.5" customHeight="1">
      <c r="A135" s="68"/>
      <c r="B135" s="46"/>
      <c r="C135" s="1326"/>
      <c r="D135" s="1326"/>
      <c r="E135" s="1326"/>
      <c r="F135" s="1326"/>
      <c r="G135" s="1326"/>
      <c r="H135" s="1326"/>
      <c r="I135" s="1326"/>
      <c r="J135" s="1326"/>
      <c r="K135" s="1326"/>
      <c r="L135" s="1326"/>
      <c r="M135" s="1326"/>
      <c r="N135" s="1326"/>
      <c r="O135" s="1326"/>
      <c r="P135" s="1326"/>
      <c r="Q135" s="1326"/>
      <c r="R135" s="1326"/>
      <c r="S135" s="1326"/>
      <c r="T135" s="1326"/>
      <c r="U135" s="1326"/>
      <c r="V135" s="1326"/>
      <c r="W135" s="1326"/>
      <c r="X135" s="1326"/>
      <c r="Y135" s="1326"/>
      <c r="Z135" s="1326"/>
      <c r="AA135" s="1326"/>
      <c r="AB135" s="1326"/>
      <c r="AC135" s="1326"/>
      <c r="AD135" s="1326"/>
      <c r="AE135" s="1326"/>
      <c r="AF135" s="1326"/>
      <c r="AG135" s="1326"/>
      <c r="AH135" s="1326"/>
      <c r="AI135" s="1326"/>
      <c r="AJ135" s="1326"/>
      <c r="AK135" s="1326"/>
      <c r="AL135" s="1326"/>
      <c r="AM135" s="1326"/>
      <c r="AN135" s="1326"/>
      <c r="AO135" s="1326"/>
      <c r="AP135" s="1326"/>
      <c r="AQ135" s="1326"/>
      <c r="AR135" s="1326"/>
      <c r="AS135" s="1326"/>
      <c r="AT135" s="1326"/>
      <c r="AU135" s="1326"/>
      <c r="AV135" s="1326"/>
      <c r="AW135" s="48"/>
      <c r="AX135" s="21"/>
      <c r="AY135" s="21"/>
      <c r="AZ135" s="46"/>
      <c r="BA135" s="1326"/>
      <c r="BB135" s="1326"/>
      <c r="BC135" s="1326"/>
      <c r="BD135" s="1326"/>
      <c r="BE135" s="1326"/>
      <c r="BF135" s="1326"/>
      <c r="BG135" s="1326"/>
      <c r="BH135" s="1326"/>
      <c r="BI135" s="1326"/>
      <c r="BJ135" s="1326"/>
      <c r="BK135" s="1326"/>
      <c r="BL135" s="1326"/>
      <c r="BM135" s="1326"/>
      <c r="BN135" s="1326"/>
      <c r="BO135" s="1326"/>
      <c r="BP135" s="1326"/>
      <c r="BQ135" s="1326"/>
      <c r="BR135" s="1326"/>
      <c r="BS135" s="1326"/>
      <c r="BT135" s="1326"/>
      <c r="BU135" s="1326"/>
      <c r="BV135" s="1326"/>
      <c r="BW135" s="1326"/>
      <c r="BX135" s="1326"/>
      <c r="BY135" s="1326"/>
      <c r="BZ135" s="1326"/>
      <c r="CA135" s="1326"/>
      <c r="CB135" s="1326"/>
      <c r="CC135" s="1326"/>
      <c r="CD135" s="1326"/>
      <c r="CE135" s="1326"/>
      <c r="CF135" s="1326"/>
      <c r="CG135" s="1326"/>
      <c r="CH135" s="1326"/>
      <c r="CI135" s="1326"/>
      <c r="CJ135" s="1326"/>
      <c r="CK135" s="1326"/>
      <c r="CL135" s="1326"/>
      <c r="CM135" s="1326"/>
      <c r="CN135" s="1326"/>
      <c r="CO135" s="1326"/>
      <c r="CP135" s="1326"/>
      <c r="CQ135" s="1326"/>
      <c r="CR135" s="1326"/>
      <c r="CS135" s="1326"/>
      <c r="CT135" s="1326"/>
      <c r="CU135" s="48"/>
      <c r="CV135" s="25"/>
      <c r="CW135" s="68"/>
    </row>
    <row r="136" spans="1:101" ht="16.5" customHeight="1">
      <c r="A136" s="68"/>
      <c r="B136" s="47"/>
      <c r="C136" s="1326"/>
      <c r="D136" s="1326"/>
      <c r="E136" s="1326"/>
      <c r="F136" s="1326"/>
      <c r="G136" s="1326"/>
      <c r="H136" s="1326"/>
      <c r="I136" s="1326"/>
      <c r="J136" s="1326"/>
      <c r="K136" s="1326"/>
      <c r="L136" s="1326"/>
      <c r="M136" s="1326"/>
      <c r="N136" s="1326"/>
      <c r="O136" s="1326"/>
      <c r="P136" s="1326"/>
      <c r="Q136" s="1326"/>
      <c r="R136" s="1326"/>
      <c r="S136" s="1326"/>
      <c r="T136" s="1326"/>
      <c r="U136" s="1326"/>
      <c r="V136" s="1326"/>
      <c r="W136" s="1326"/>
      <c r="X136" s="1326"/>
      <c r="Y136" s="1326"/>
      <c r="Z136" s="1326"/>
      <c r="AA136" s="1326"/>
      <c r="AB136" s="1326"/>
      <c r="AC136" s="1326"/>
      <c r="AD136" s="1326"/>
      <c r="AE136" s="1326"/>
      <c r="AF136" s="1326"/>
      <c r="AG136" s="1326"/>
      <c r="AH136" s="1326"/>
      <c r="AI136" s="1326"/>
      <c r="AJ136" s="1326"/>
      <c r="AK136" s="1326"/>
      <c r="AL136" s="1326"/>
      <c r="AM136" s="1326"/>
      <c r="AN136" s="1326"/>
      <c r="AO136" s="1326"/>
      <c r="AP136" s="1326"/>
      <c r="AQ136" s="1326"/>
      <c r="AR136" s="1326"/>
      <c r="AS136" s="1326"/>
      <c r="AT136" s="1326"/>
      <c r="AU136" s="1326"/>
      <c r="AV136" s="1326"/>
      <c r="AW136" s="48"/>
      <c r="AX136" s="21"/>
      <c r="AY136" s="21"/>
      <c r="AZ136" s="47"/>
      <c r="BA136" s="1326"/>
      <c r="BB136" s="1326"/>
      <c r="BC136" s="1326"/>
      <c r="BD136" s="1326"/>
      <c r="BE136" s="1326"/>
      <c r="BF136" s="1326"/>
      <c r="BG136" s="1326"/>
      <c r="BH136" s="1326"/>
      <c r="BI136" s="1326"/>
      <c r="BJ136" s="1326"/>
      <c r="BK136" s="1326"/>
      <c r="BL136" s="1326"/>
      <c r="BM136" s="1326"/>
      <c r="BN136" s="1326"/>
      <c r="BO136" s="1326"/>
      <c r="BP136" s="1326"/>
      <c r="BQ136" s="1326"/>
      <c r="BR136" s="1326"/>
      <c r="BS136" s="1326"/>
      <c r="BT136" s="1326"/>
      <c r="BU136" s="1326"/>
      <c r="BV136" s="1326"/>
      <c r="BW136" s="1326"/>
      <c r="BX136" s="1326"/>
      <c r="BY136" s="1326"/>
      <c r="BZ136" s="1326"/>
      <c r="CA136" s="1326"/>
      <c r="CB136" s="1326"/>
      <c r="CC136" s="1326"/>
      <c r="CD136" s="1326"/>
      <c r="CE136" s="1326"/>
      <c r="CF136" s="1326"/>
      <c r="CG136" s="1326"/>
      <c r="CH136" s="1326"/>
      <c r="CI136" s="1326"/>
      <c r="CJ136" s="1326"/>
      <c r="CK136" s="1326"/>
      <c r="CL136" s="1326"/>
      <c r="CM136" s="1326"/>
      <c r="CN136" s="1326"/>
      <c r="CO136" s="1326"/>
      <c r="CP136" s="1326"/>
      <c r="CQ136" s="1326"/>
      <c r="CR136" s="1326"/>
      <c r="CS136" s="1326"/>
      <c r="CT136" s="1326"/>
      <c r="CU136" s="48"/>
      <c r="CV136" s="25"/>
      <c r="CW136" s="68"/>
    </row>
    <row r="137" spans="1:101" ht="16.5" customHeight="1">
      <c r="A137" s="68"/>
      <c r="B137" s="46"/>
      <c r="C137" s="1326"/>
      <c r="D137" s="1326"/>
      <c r="E137" s="1326"/>
      <c r="F137" s="1326"/>
      <c r="G137" s="1326"/>
      <c r="H137" s="1326"/>
      <c r="I137" s="1326"/>
      <c r="J137" s="1326"/>
      <c r="K137" s="1326"/>
      <c r="L137" s="1326"/>
      <c r="M137" s="1326"/>
      <c r="N137" s="1326"/>
      <c r="O137" s="1326"/>
      <c r="P137" s="1326"/>
      <c r="Q137" s="1326"/>
      <c r="R137" s="1326"/>
      <c r="S137" s="1326"/>
      <c r="T137" s="1326"/>
      <c r="U137" s="1326"/>
      <c r="V137" s="1326"/>
      <c r="W137" s="1326"/>
      <c r="X137" s="1326"/>
      <c r="Y137" s="1326"/>
      <c r="Z137" s="1326"/>
      <c r="AA137" s="1326"/>
      <c r="AB137" s="1326"/>
      <c r="AC137" s="1326"/>
      <c r="AD137" s="1326"/>
      <c r="AE137" s="1326"/>
      <c r="AF137" s="1326"/>
      <c r="AG137" s="1326"/>
      <c r="AH137" s="1326"/>
      <c r="AI137" s="1326"/>
      <c r="AJ137" s="1326"/>
      <c r="AK137" s="1326"/>
      <c r="AL137" s="1326"/>
      <c r="AM137" s="1326"/>
      <c r="AN137" s="1326"/>
      <c r="AO137" s="1326"/>
      <c r="AP137" s="1326"/>
      <c r="AQ137" s="1326"/>
      <c r="AR137" s="1326"/>
      <c r="AS137" s="1326"/>
      <c r="AT137" s="1326"/>
      <c r="AU137" s="1326"/>
      <c r="AV137" s="1326"/>
      <c r="AW137" s="48"/>
      <c r="AX137" s="10"/>
      <c r="AY137" s="10"/>
      <c r="AZ137" s="46"/>
      <c r="BA137" s="1326"/>
      <c r="BB137" s="1326"/>
      <c r="BC137" s="1326"/>
      <c r="BD137" s="1326"/>
      <c r="BE137" s="1326"/>
      <c r="BF137" s="1326"/>
      <c r="BG137" s="1326"/>
      <c r="BH137" s="1326"/>
      <c r="BI137" s="1326"/>
      <c r="BJ137" s="1326"/>
      <c r="BK137" s="1326"/>
      <c r="BL137" s="1326"/>
      <c r="BM137" s="1326"/>
      <c r="BN137" s="1326"/>
      <c r="BO137" s="1326"/>
      <c r="BP137" s="1326"/>
      <c r="BQ137" s="1326"/>
      <c r="BR137" s="1326"/>
      <c r="BS137" s="1326"/>
      <c r="BT137" s="1326"/>
      <c r="BU137" s="1326"/>
      <c r="BV137" s="1326"/>
      <c r="BW137" s="1326"/>
      <c r="BX137" s="1326"/>
      <c r="BY137" s="1326"/>
      <c r="BZ137" s="1326"/>
      <c r="CA137" s="1326"/>
      <c r="CB137" s="1326"/>
      <c r="CC137" s="1326"/>
      <c r="CD137" s="1326"/>
      <c r="CE137" s="1326"/>
      <c r="CF137" s="1326"/>
      <c r="CG137" s="1326"/>
      <c r="CH137" s="1326"/>
      <c r="CI137" s="1326"/>
      <c r="CJ137" s="1326"/>
      <c r="CK137" s="1326"/>
      <c r="CL137" s="1326"/>
      <c r="CM137" s="1326"/>
      <c r="CN137" s="1326"/>
      <c r="CO137" s="1326"/>
      <c r="CP137" s="1326"/>
      <c r="CQ137" s="1326"/>
      <c r="CR137" s="1326"/>
      <c r="CS137" s="1326"/>
      <c r="CT137" s="1326"/>
      <c r="CU137" s="48"/>
      <c r="CV137" s="25"/>
      <c r="CW137" s="68"/>
    </row>
    <row r="138" spans="1:101" ht="16.5" customHeight="1">
      <c r="A138" s="68"/>
      <c r="B138" s="47"/>
      <c r="C138" s="1326"/>
      <c r="D138" s="1326"/>
      <c r="E138" s="1326"/>
      <c r="F138" s="1326"/>
      <c r="G138" s="1326"/>
      <c r="H138" s="1326"/>
      <c r="I138" s="1326"/>
      <c r="J138" s="1326"/>
      <c r="K138" s="1326"/>
      <c r="L138" s="1326"/>
      <c r="M138" s="1326"/>
      <c r="N138" s="1326"/>
      <c r="O138" s="1326"/>
      <c r="P138" s="1326"/>
      <c r="Q138" s="1326"/>
      <c r="R138" s="1326"/>
      <c r="S138" s="1326"/>
      <c r="T138" s="1326"/>
      <c r="U138" s="1326"/>
      <c r="V138" s="1326"/>
      <c r="W138" s="1326"/>
      <c r="X138" s="1326"/>
      <c r="Y138" s="1326"/>
      <c r="Z138" s="1326"/>
      <c r="AA138" s="1326"/>
      <c r="AB138" s="1326"/>
      <c r="AC138" s="1326"/>
      <c r="AD138" s="1326"/>
      <c r="AE138" s="1326"/>
      <c r="AF138" s="1326"/>
      <c r="AG138" s="1326"/>
      <c r="AH138" s="1326"/>
      <c r="AI138" s="1326"/>
      <c r="AJ138" s="1326"/>
      <c r="AK138" s="1326"/>
      <c r="AL138" s="1326"/>
      <c r="AM138" s="1326"/>
      <c r="AN138" s="1326"/>
      <c r="AO138" s="1326"/>
      <c r="AP138" s="1326"/>
      <c r="AQ138" s="1326"/>
      <c r="AR138" s="1326"/>
      <c r="AS138" s="1326"/>
      <c r="AT138" s="1326"/>
      <c r="AU138" s="1326"/>
      <c r="AV138" s="1326"/>
      <c r="AW138" s="48"/>
      <c r="AX138" s="10"/>
      <c r="AY138" s="10"/>
      <c r="AZ138" s="47"/>
      <c r="BA138" s="1326"/>
      <c r="BB138" s="1326"/>
      <c r="BC138" s="1326"/>
      <c r="BD138" s="1326"/>
      <c r="BE138" s="1326"/>
      <c r="BF138" s="1326"/>
      <c r="BG138" s="1326"/>
      <c r="BH138" s="1326"/>
      <c r="BI138" s="1326"/>
      <c r="BJ138" s="1326"/>
      <c r="BK138" s="1326"/>
      <c r="BL138" s="1326"/>
      <c r="BM138" s="1326"/>
      <c r="BN138" s="1326"/>
      <c r="BO138" s="1326"/>
      <c r="BP138" s="1326"/>
      <c r="BQ138" s="1326"/>
      <c r="BR138" s="1326"/>
      <c r="BS138" s="1326"/>
      <c r="BT138" s="1326"/>
      <c r="BU138" s="1326"/>
      <c r="BV138" s="1326"/>
      <c r="BW138" s="1326"/>
      <c r="BX138" s="1326"/>
      <c r="BY138" s="1326"/>
      <c r="BZ138" s="1326"/>
      <c r="CA138" s="1326"/>
      <c r="CB138" s="1326"/>
      <c r="CC138" s="1326"/>
      <c r="CD138" s="1326"/>
      <c r="CE138" s="1326"/>
      <c r="CF138" s="1326"/>
      <c r="CG138" s="1326"/>
      <c r="CH138" s="1326"/>
      <c r="CI138" s="1326"/>
      <c r="CJ138" s="1326"/>
      <c r="CK138" s="1326"/>
      <c r="CL138" s="1326"/>
      <c r="CM138" s="1326"/>
      <c r="CN138" s="1326"/>
      <c r="CO138" s="1326"/>
      <c r="CP138" s="1326"/>
      <c r="CQ138" s="1326"/>
      <c r="CR138" s="1326"/>
      <c r="CS138" s="1326"/>
      <c r="CT138" s="1326"/>
      <c r="CU138" s="48"/>
      <c r="CV138" s="25"/>
      <c r="CW138" s="68"/>
    </row>
    <row r="139" spans="1:101" ht="16.5" customHeight="1">
      <c r="A139" s="68"/>
      <c r="B139" s="46"/>
      <c r="C139" s="1326"/>
      <c r="D139" s="1326"/>
      <c r="E139" s="1326"/>
      <c r="F139" s="1326"/>
      <c r="G139" s="1326"/>
      <c r="H139" s="1326"/>
      <c r="I139" s="1326"/>
      <c r="J139" s="1326"/>
      <c r="K139" s="1326"/>
      <c r="L139" s="1326"/>
      <c r="M139" s="1326"/>
      <c r="N139" s="1326"/>
      <c r="O139" s="1326"/>
      <c r="P139" s="1326"/>
      <c r="Q139" s="1326"/>
      <c r="R139" s="1326"/>
      <c r="S139" s="1326"/>
      <c r="T139" s="1326"/>
      <c r="U139" s="1326"/>
      <c r="V139" s="1326"/>
      <c r="W139" s="1326"/>
      <c r="X139" s="1326"/>
      <c r="Y139" s="1326"/>
      <c r="Z139" s="1326"/>
      <c r="AA139" s="1326"/>
      <c r="AB139" s="1326"/>
      <c r="AC139" s="1326"/>
      <c r="AD139" s="1326"/>
      <c r="AE139" s="1326"/>
      <c r="AF139" s="1326"/>
      <c r="AG139" s="1326"/>
      <c r="AH139" s="1326"/>
      <c r="AI139" s="1326"/>
      <c r="AJ139" s="1326"/>
      <c r="AK139" s="1326"/>
      <c r="AL139" s="1326"/>
      <c r="AM139" s="1326"/>
      <c r="AN139" s="1326"/>
      <c r="AO139" s="1326"/>
      <c r="AP139" s="1326"/>
      <c r="AQ139" s="1326"/>
      <c r="AR139" s="1326"/>
      <c r="AS139" s="1326"/>
      <c r="AT139" s="1326"/>
      <c r="AU139" s="1326"/>
      <c r="AV139" s="1326"/>
      <c r="AW139" s="48"/>
      <c r="AX139" s="10"/>
      <c r="AY139" s="10"/>
      <c r="AZ139" s="46"/>
      <c r="BA139" s="1326"/>
      <c r="BB139" s="1326"/>
      <c r="BC139" s="1326"/>
      <c r="BD139" s="1326"/>
      <c r="BE139" s="1326"/>
      <c r="BF139" s="1326"/>
      <c r="BG139" s="1326"/>
      <c r="BH139" s="1326"/>
      <c r="BI139" s="1326"/>
      <c r="BJ139" s="1326"/>
      <c r="BK139" s="1326"/>
      <c r="BL139" s="1326"/>
      <c r="BM139" s="1326"/>
      <c r="BN139" s="1326"/>
      <c r="BO139" s="1326"/>
      <c r="BP139" s="1326"/>
      <c r="BQ139" s="1326"/>
      <c r="BR139" s="1326"/>
      <c r="BS139" s="1326"/>
      <c r="BT139" s="1326"/>
      <c r="BU139" s="1326"/>
      <c r="BV139" s="1326"/>
      <c r="BW139" s="1326"/>
      <c r="BX139" s="1326"/>
      <c r="BY139" s="1326"/>
      <c r="BZ139" s="1326"/>
      <c r="CA139" s="1326"/>
      <c r="CB139" s="1326"/>
      <c r="CC139" s="1326"/>
      <c r="CD139" s="1326"/>
      <c r="CE139" s="1326"/>
      <c r="CF139" s="1326"/>
      <c r="CG139" s="1326"/>
      <c r="CH139" s="1326"/>
      <c r="CI139" s="1326"/>
      <c r="CJ139" s="1326"/>
      <c r="CK139" s="1326"/>
      <c r="CL139" s="1326"/>
      <c r="CM139" s="1326"/>
      <c r="CN139" s="1326"/>
      <c r="CO139" s="1326"/>
      <c r="CP139" s="1326"/>
      <c r="CQ139" s="1326"/>
      <c r="CR139" s="1326"/>
      <c r="CS139" s="1326"/>
      <c r="CT139" s="1326"/>
      <c r="CU139" s="48"/>
      <c r="CV139" s="25"/>
      <c r="CW139" s="68"/>
    </row>
    <row r="140" spans="1:101" ht="16.5" customHeight="1">
      <c r="A140" s="68"/>
      <c r="B140" s="47"/>
      <c r="C140" s="1326"/>
      <c r="D140" s="1326"/>
      <c r="E140" s="1326"/>
      <c r="F140" s="1326"/>
      <c r="G140" s="1326"/>
      <c r="H140" s="1326"/>
      <c r="I140" s="1326"/>
      <c r="J140" s="1326"/>
      <c r="K140" s="1326"/>
      <c r="L140" s="1326"/>
      <c r="M140" s="1326"/>
      <c r="N140" s="1326"/>
      <c r="O140" s="1326"/>
      <c r="P140" s="1326"/>
      <c r="Q140" s="1326"/>
      <c r="R140" s="1326"/>
      <c r="S140" s="1326"/>
      <c r="T140" s="1326"/>
      <c r="U140" s="1326"/>
      <c r="V140" s="1326"/>
      <c r="W140" s="1326"/>
      <c r="X140" s="1326"/>
      <c r="Y140" s="1326"/>
      <c r="Z140" s="1326"/>
      <c r="AA140" s="1326"/>
      <c r="AB140" s="1326"/>
      <c r="AC140" s="1326"/>
      <c r="AD140" s="1326"/>
      <c r="AE140" s="1326"/>
      <c r="AF140" s="1326"/>
      <c r="AG140" s="1326"/>
      <c r="AH140" s="1326"/>
      <c r="AI140" s="1326"/>
      <c r="AJ140" s="1326"/>
      <c r="AK140" s="1326"/>
      <c r="AL140" s="1326"/>
      <c r="AM140" s="1326"/>
      <c r="AN140" s="1326"/>
      <c r="AO140" s="1326"/>
      <c r="AP140" s="1326"/>
      <c r="AQ140" s="1326"/>
      <c r="AR140" s="1326"/>
      <c r="AS140" s="1326"/>
      <c r="AT140" s="1326"/>
      <c r="AU140" s="1326"/>
      <c r="AV140" s="1326"/>
      <c r="AW140" s="48"/>
      <c r="AX140" s="10"/>
      <c r="AY140" s="10"/>
      <c r="AZ140" s="47"/>
      <c r="BA140" s="1326"/>
      <c r="BB140" s="1326"/>
      <c r="BC140" s="1326"/>
      <c r="BD140" s="1326"/>
      <c r="BE140" s="1326"/>
      <c r="BF140" s="1326"/>
      <c r="BG140" s="1326"/>
      <c r="BH140" s="1326"/>
      <c r="BI140" s="1326"/>
      <c r="BJ140" s="1326"/>
      <c r="BK140" s="1326"/>
      <c r="BL140" s="1326"/>
      <c r="BM140" s="1326"/>
      <c r="BN140" s="1326"/>
      <c r="BO140" s="1326"/>
      <c r="BP140" s="1326"/>
      <c r="BQ140" s="1326"/>
      <c r="BR140" s="1326"/>
      <c r="BS140" s="1326"/>
      <c r="BT140" s="1326"/>
      <c r="BU140" s="1326"/>
      <c r="BV140" s="1326"/>
      <c r="BW140" s="1326"/>
      <c r="BX140" s="1326"/>
      <c r="BY140" s="1326"/>
      <c r="BZ140" s="1326"/>
      <c r="CA140" s="1326"/>
      <c r="CB140" s="1326"/>
      <c r="CC140" s="1326"/>
      <c r="CD140" s="1326"/>
      <c r="CE140" s="1326"/>
      <c r="CF140" s="1326"/>
      <c r="CG140" s="1326"/>
      <c r="CH140" s="1326"/>
      <c r="CI140" s="1326"/>
      <c r="CJ140" s="1326"/>
      <c r="CK140" s="1326"/>
      <c r="CL140" s="1326"/>
      <c r="CM140" s="1326"/>
      <c r="CN140" s="1326"/>
      <c r="CO140" s="1326"/>
      <c r="CP140" s="1326"/>
      <c r="CQ140" s="1326"/>
      <c r="CR140" s="1326"/>
      <c r="CS140" s="1326"/>
      <c r="CT140" s="1326"/>
      <c r="CU140" s="48"/>
      <c r="CV140" s="25"/>
      <c r="CW140" s="68"/>
    </row>
    <row r="141" spans="1:101" ht="16.5" customHeight="1">
      <c r="A141" s="68"/>
      <c r="B141" s="46"/>
      <c r="C141" s="1326"/>
      <c r="D141" s="1326"/>
      <c r="E141" s="1326"/>
      <c r="F141" s="1326"/>
      <c r="G141" s="1326"/>
      <c r="H141" s="1326"/>
      <c r="I141" s="1326"/>
      <c r="J141" s="1326"/>
      <c r="K141" s="1326"/>
      <c r="L141" s="1326"/>
      <c r="M141" s="1326"/>
      <c r="N141" s="1326"/>
      <c r="O141" s="1326"/>
      <c r="P141" s="1326"/>
      <c r="Q141" s="1326"/>
      <c r="R141" s="1326"/>
      <c r="S141" s="1326"/>
      <c r="T141" s="1326"/>
      <c r="U141" s="1326"/>
      <c r="V141" s="1326"/>
      <c r="W141" s="1326"/>
      <c r="X141" s="1326"/>
      <c r="Y141" s="1326"/>
      <c r="Z141" s="1326"/>
      <c r="AA141" s="1326"/>
      <c r="AB141" s="1326"/>
      <c r="AC141" s="1326"/>
      <c r="AD141" s="1326"/>
      <c r="AE141" s="1326"/>
      <c r="AF141" s="1326"/>
      <c r="AG141" s="1326"/>
      <c r="AH141" s="1326"/>
      <c r="AI141" s="1326"/>
      <c r="AJ141" s="1326"/>
      <c r="AK141" s="1326"/>
      <c r="AL141" s="1326"/>
      <c r="AM141" s="1326"/>
      <c r="AN141" s="1326"/>
      <c r="AO141" s="1326"/>
      <c r="AP141" s="1326"/>
      <c r="AQ141" s="1326"/>
      <c r="AR141" s="1326"/>
      <c r="AS141" s="1326"/>
      <c r="AT141" s="1326"/>
      <c r="AU141" s="1326"/>
      <c r="AV141" s="1326"/>
      <c r="AW141" s="48"/>
      <c r="AX141" s="10"/>
      <c r="AY141" s="10"/>
      <c r="AZ141" s="46"/>
      <c r="BA141" s="1326"/>
      <c r="BB141" s="1326"/>
      <c r="BC141" s="1326"/>
      <c r="BD141" s="1326"/>
      <c r="BE141" s="1326"/>
      <c r="BF141" s="1326"/>
      <c r="BG141" s="1326"/>
      <c r="BH141" s="1326"/>
      <c r="BI141" s="1326"/>
      <c r="BJ141" s="1326"/>
      <c r="BK141" s="1326"/>
      <c r="BL141" s="1326"/>
      <c r="BM141" s="1326"/>
      <c r="BN141" s="1326"/>
      <c r="BO141" s="1326"/>
      <c r="BP141" s="1326"/>
      <c r="BQ141" s="1326"/>
      <c r="BR141" s="1326"/>
      <c r="BS141" s="1326"/>
      <c r="BT141" s="1326"/>
      <c r="BU141" s="1326"/>
      <c r="BV141" s="1326"/>
      <c r="BW141" s="1326"/>
      <c r="BX141" s="1326"/>
      <c r="BY141" s="1326"/>
      <c r="BZ141" s="1326"/>
      <c r="CA141" s="1326"/>
      <c r="CB141" s="1326"/>
      <c r="CC141" s="1326"/>
      <c r="CD141" s="1326"/>
      <c r="CE141" s="1326"/>
      <c r="CF141" s="1326"/>
      <c r="CG141" s="1326"/>
      <c r="CH141" s="1326"/>
      <c r="CI141" s="1326"/>
      <c r="CJ141" s="1326"/>
      <c r="CK141" s="1326"/>
      <c r="CL141" s="1326"/>
      <c r="CM141" s="1326"/>
      <c r="CN141" s="1326"/>
      <c r="CO141" s="1326"/>
      <c r="CP141" s="1326"/>
      <c r="CQ141" s="1326"/>
      <c r="CR141" s="1326"/>
      <c r="CS141" s="1326"/>
      <c r="CT141" s="1326"/>
      <c r="CU141" s="48"/>
      <c r="CV141" s="25"/>
      <c r="CW141" s="68"/>
    </row>
    <row r="142" spans="1:101" ht="16.5" customHeight="1">
      <c r="A142" s="68"/>
      <c r="B142" s="47"/>
      <c r="C142" s="1326"/>
      <c r="D142" s="1326"/>
      <c r="E142" s="1326"/>
      <c r="F142" s="1326"/>
      <c r="G142" s="1326"/>
      <c r="H142" s="1326"/>
      <c r="I142" s="1326"/>
      <c r="J142" s="1326"/>
      <c r="K142" s="1326"/>
      <c r="L142" s="1326"/>
      <c r="M142" s="1326"/>
      <c r="N142" s="1326"/>
      <c r="O142" s="1326"/>
      <c r="P142" s="1326"/>
      <c r="Q142" s="1326"/>
      <c r="R142" s="1326"/>
      <c r="S142" s="1326"/>
      <c r="T142" s="1326"/>
      <c r="U142" s="1326"/>
      <c r="V142" s="1326"/>
      <c r="W142" s="1326"/>
      <c r="X142" s="1326"/>
      <c r="Y142" s="1326"/>
      <c r="Z142" s="1326"/>
      <c r="AA142" s="1326"/>
      <c r="AB142" s="1326"/>
      <c r="AC142" s="1326"/>
      <c r="AD142" s="1326"/>
      <c r="AE142" s="1326"/>
      <c r="AF142" s="1326"/>
      <c r="AG142" s="1326"/>
      <c r="AH142" s="1326"/>
      <c r="AI142" s="1326"/>
      <c r="AJ142" s="1326"/>
      <c r="AK142" s="1326"/>
      <c r="AL142" s="1326"/>
      <c r="AM142" s="1326"/>
      <c r="AN142" s="1326"/>
      <c r="AO142" s="1326"/>
      <c r="AP142" s="1326"/>
      <c r="AQ142" s="1326"/>
      <c r="AR142" s="1326"/>
      <c r="AS142" s="1326"/>
      <c r="AT142" s="1326"/>
      <c r="AU142" s="1326"/>
      <c r="AV142" s="1326"/>
      <c r="AW142" s="48"/>
      <c r="AX142" s="10"/>
      <c r="AY142" s="10"/>
      <c r="AZ142" s="47"/>
      <c r="BA142" s="1326"/>
      <c r="BB142" s="1326"/>
      <c r="BC142" s="1326"/>
      <c r="BD142" s="1326"/>
      <c r="BE142" s="1326"/>
      <c r="BF142" s="1326"/>
      <c r="BG142" s="1326"/>
      <c r="BH142" s="1326"/>
      <c r="BI142" s="1326"/>
      <c r="BJ142" s="1326"/>
      <c r="BK142" s="1326"/>
      <c r="BL142" s="1326"/>
      <c r="BM142" s="1326"/>
      <c r="BN142" s="1326"/>
      <c r="BO142" s="1326"/>
      <c r="BP142" s="1326"/>
      <c r="BQ142" s="1326"/>
      <c r="BR142" s="1326"/>
      <c r="BS142" s="1326"/>
      <c r="BT142" s="1326"/>
      <c r="BU142" s="1326"/>
      <c r="BV142" s="1326"/>
      <c r="BW142" s="1326"/>
      <c r="BX142" s="1326"/>
      <c r="BY142" s="1326"/>
      <c r="BZ142" s="1326"/>
      <c r="CA142" s="1326"/>
      <c r="CB142" s="1326"/>
      <c r="CC142" s="1326"/>
      <c r="CD142" s="1326"/>
      <c r="CE142" s="1326"/>
      <c r="CF142" s="1326"/>
      <c r="CG142" s="1326"/>
      <c r="CH142" s="1326"/>
      <c r="CI142" s="1326"/>
      <c r="CJ142" s="1326"/>
      <c r="CK142" s="1326"/>
      <c r="CL142" s="1326"/>
      <c r="CM142" s="1326"/>
      <c r="CN142" s="1326"/>
      <c r="CO142" s="1326"/>
      <c r="CP142" s="1326"/>
      <c r="CQ142" s="1326"/>
      <c r="CR142" s="1326"/>
      <c r="CS142" s="1326"/>
      <c r="CT142" s="1326"/>
      <c r="CU142" s="48"/>
      <c r="CV142" s="25"/>
      <c r="CW142" s="68"/>
    </row>
    <row r="143" spans="1:101" ht="16.5" customHeight="1">
      <c r="A143" s="68"/>
      <c r="B143" s="46"/>
      <c r="C143" s="1326"/>
      <c r="D143" s="1326"/>
      <c r="E143" s="1326"/>
      <c r="F143" s="1326"/>
      <c r="G143" s="1326"/>
      <c r="H143" s="1326"/>
      <c r="I143" s="1326"/>
      <c r="J143" s="1326"/>
      <c r="K143" s="1326"/>
      <c r="L143" s="1326"/>
      <c r="M143" s="1326"/>
      <c r="N143" s="1326"/>
      <c r="O143" s="1326"/>
      <c r="P143" s="1326"/>
      <c r="Q143" s="1326"/>
      <c r="R143" s="1326"/>
      <c r="S143" s="1326"/>
      <c r="T143" s="1326"/>
      <c r="U143" s="1326"/>
      <c r="V143" s="1326"/>
      <c r="W143" s="1326"/>
      <c r="X143" s="1326"/>
      <c r="Y143" s="1326"/>
      <c r="Z143" s="1326"/>
      <c r="AA143" s="1326"/>
      <c r="AB143" s="1326"/>
      <c r="AC143" s="1326"/>
      <c r="AD143" s="1326"/>
      <c r="AE143" s="1326"/>
      <c r="AF143" s="1326"/>
      <c r="AG143" s="1326"/>
      <c r="AH143" s="1326"/>
      <c r="AI143" s="1326"/>
      <c r="AJ143" s="1326"/>
      <c r="AK143" s="1326"/>
      <c r="AL143" s="1326"/>
      <c r="AM143" s="1326"/>
      <c r="AN143" s="1326"/>
      <c r="AO143" s="1326"/>
      <c r="AP143" s="1326"/>
      <c r="AQ143" s="1326"/>
      <c r="AR143" s="1326"/>
      <c r="AS143" s="1326"/>
      <c r="AT143" s="1326"/>
      <c r="AU143" s="1326"/>
      <c r="AV143" s="1326"/>
      <c r="AW143" s="48"/>
      <c r="AX143" s="10"/>
      <c r="AY143" s="10"/>
      <c r="AZ143" s="46"/>
      <c r="BA143" s="1326"/>
      <c r="BB143" s="1326"/>
      <c r="BC143" s="1326"/>
      <c r="BD143" s="1326"/>
      <c r="BE143" s="1326"/>
      <c r="BF143" s="1326"/>
      <c r="BG143" s="1326"/>
      <c r="BH143" s="1326"/>
      <c r="BI143" s="1326"/>
      <c r="BJ143" s="1326"/>
      <c r="BK143" s="1326"/>
      <c r="BL143" s="1326"/>
      <c r="BM143" s="1326"/>
      <c r="BN143" s="1326"/>
      <c r="BO143" s="1326"/>
      <c r="BP143" s="1326"/>
      <c r="BQ143" s="1326"/>
      <c r="BR143" s="1326"/>
      <c r="BS143" s="1326"/>
      <c r="BT143" s="1326"/>
      <c r="BU143" s="1326"/>
      <c r="BV143" s="1326"/>
      <c r="BW143" s="1326"/>
      <c r="BX143" s="1326"/>
      <c r="BY143" s="1326"/>
      <c r="BZ143" s="1326"/>
      <c r="CA143" s="1326"/>
      <c r="CB143" s="1326"/>
      <c r="CC143" s="1326"/>
      <c r="CD143" s="1326"/>
      <c r="CE143" s="1326"/>
      <c r="CF143" s="1326"/>
      <c r="CG143" s="1326"/>
      <c r="CH143" s="1326"/>
      <c r="CI143" s="1326"/>
      <c r="CJ143" s="1326"/>
      <c r="CK143" s="1326"/>
      <c r="CL143" s="1326"/>
      <c r="CM143" s="1326"/>
      <c r="CN143" s="1326"/>
      <c r="CO143" s="1326"/>
      <c r="CP143" s="1326"/>
      <c r="CQ143" s="1326"/>
      <c r="CR143" s="1326"/>
      <c r="CS143" s="1326"/>
      <c r="CT143" s="1326"/>
      <c r="CU143" s="48"/>
      <c r="CV143" s="25"/>
      <c r="CW143" s="68"/>
    </row>
    <row r="144" spans="1:101" ht="16.5" customHeight="1">
      <c r="A144" s="68"/>
      <c r="B144" s="47"/>
      <c r="C144" s="1326"/>
      <c r="D144" s="1326"/>
      <c r="E144" s="1326"/>
      <c r="F144" s="1326"/>
      <c r="G144" s="1326"/>
      <c r="H144" s="1326"/>
      <c r="I144" s="1326"/>
      <c r="J144" s="1326"/>
      <c r="K144" s="1326"/>
      <c r="L144" s="1326"/>
      <c r="M144" s="1326"/>
      <c r="N144" s="1326"/>
      <c r="O144" s="1326"/>
      <c r="P144" s="1326"/>
      <c r="Q144" s="1326"/>
      <c r="R144" s="1326"/>
      <c r="S144" s="1326"/>
      <c r="T144" s="1326"/>
      <c r="U144" s="1326"/>
      <c r="V144" s="1326"/>
      <c r="W144" s="1326"/>
      <c r="X144" s="1326"/>
      <c r="Y144" s="1326"/>
      <c r="Z144" s="1326"/>
      <c r="AA144" s="1326"/>
      <c r="AB144" s="1326"/>
      <c r="AC144" s="1326"/>
      <c r="AD144" s="1326"/>
      <c r="AE144" s="1326"/>
      <c r="AF144" s="1326"/>
      <c r="AG144" s="1326"/>
      <c r="AH144" s="1326"/>
      <c r="AI144" s="1326"/>
      <c r="AJ144" s="1326"/>
      <c r="AK144" s="1326"/>
      <c r="AL144" s="1326"/>
      <c r="AM144" s="1326"/>
      <c r="AN144" s="1326"/>
      <c r="AO144" s="1326"/>
      <c r="AP144" s="1326"/>
      <c r="AQ144" s="1326"/>
      <c r="AR144" s="1326"/>
      <c r="AS144" s="1326"/>
      <c r="AT144" s="1326"/>
      <c r="AU144" s="1326"/>
      <c r="AV144" s="1326"/>
      <c r="AW144" s="48"/>
      <c r="AX144" s="10"/>
      <c r="AY144" s="10"/>
      <c r="AZ144" s="47"/>
      <c r="BA144" s="1326"/>
      <c r="BB144" s="1326"/>
      <c r="BC144" s="1326"/>
      <c r="BD144" s="1326"/>
      <c r="BE144" s="1326"/>
      <c r="BF144" s="1326"/>
      <c r="BG144" s="1326"/>
      <c r="BH144" s="1326"/>
      <c r="BI144" s="1326"/>
      <c r="BJ144" s="1326"/>
      <c r="BK144" s="1326"/>
      <c r="BL144" s="1326"/>
      <c r="BM144" s="1326"/>
      <c r="BN144" s="1326"/>
      <c r="BO144" s="1326"/>
      <c r="BP144" s="1326"/>
      <c r="BQ144" s="1326"/>
      <c r="BR144" s="1326"/>
      <c r="BS144" s="1326"/>
      <c r="BT144" s="1326"/>
      <c r="BU144" s="1326"/>
      <c r="BV144" s="1326"/>
      <c r="BW144" s="1326"/>
      <c r="BX144" s="1326"/>
      <c r="BY144" s="1326"/>
      <c r="BZ144" s="1326"/>
      <c r="CA144" s="1326"/>
      <c r="CB144" s="1326"/>
      <c r="CC144" s="1326"/>
      <c r="CD144" s="1326"/>
      <c r="CE144" s="1326"/>
      <c r="CF144" s="1326"/>
      <c r="CG144" s="1326"/>
      <c r="CH144" s="1326"/>
      <c r="CI144" s="1326"/>
      <c r="CJ144" s="1326"/>
      <c r="CK144" s="1326"/>
      <c r="CL144" s="1326"/>
      <c r="CM144" s="1326"/>
      <c r="CN144" s="1326"/>
      <c r="CO144" s="1326"/>
      <c r="CP144" s="1326"/>
      <c r="CQ144" s="1326"/>
      <c r="CR144" s="1326"/>
      <c r="CS144" s="1326"/>
      <c r="CT144" s="1326"/>
      <c r="CU144" s="48"/>
      <c r="CV144" s="25"/>
      <c r="CW144" s="68"/>
    </row>
    <row r="145" spans="1:101" ht="16.5" customHeight="1">
      <c r="A145" s="68"/>
      <c r="B145" s="46"/>
      <c r="C145" s="1326"/>
      <c r="D145" s="1326"/>
      <c r="E145" s="1326"/>
      <c r="F145" s="1326"/>
      <c r="G145" s="1326"/>
      <c r="H145" s="1326"/>
      <c r="I145" s="1326"/>
      <c r="J145" s="1326"/>
      <c r="K145" s="1326"/>
      <c r="L145" s="1326"/>
      <c r="M145" s="1326"/>
      <c r="N145" s="1326"/>
      <c r="O145" s="1326"/>
      <c r="P145" s="1326"/>
      <c r="Q145" s="1326"/>
      <c r="R145" s="1326"/>
      <c r="S145" s="1326"/>
      <c r="T145" s="1326"/>
      <c r="U145" s="1326"/>
      <c r="V145" s="1326"/>
      <c r="W145" s="1326"/>
      <c r="X145" s="1326"/>
      <c r="Y145" s="1326"/>
      <c r="Z145" s="1326"/>
      <c r="AA145" s="1326"/>
      <c r="AB145" s="1326"/>
      <c r="AC145" s="1326"/>
      <c r="AD145" s="1326"/>
      <c r="AE145" s="1326"/>
      <c r="AF145" s="1326"/>
      <c r="AG145" s="1326"/>
      <c r="AH145" s="1326"/>
      <c r="AI145" s="1326"/>
      <c r="AJ145" s="1326"/>
      <c r="AK145" s="1326"/>
      <c r="AL145" s="1326"/>
      <c r="AM145" s="1326"/>
      <c r="AN145" s="1326"/>
      <c r="AO145" s="1326"/>
      <c r="AP145" s="1326"/>
      <c r="AQ145" s="1326"/>
      <c r="AR145" s="1326"/>
      <c r="AS145" s="1326"/>
      <c r="AT145" s="1326"/>
      <c r="AU145" s="1326"/>
      <c r="AV145" s="1326"/>
      <c r="AW145" s="48"/>
      <c r="AX145" s="10"/>
      <c r="AY145" s="10"/>
      <c r="AZ145" s="46"/>
      <c r="BA145" s="1326"/>
      <c r="BB145" s="1326"/>
      <c r="BC145" s="1326"/>
      <c r="BD145" s="1326"/>
      <c r="BE145" s="1326"/>
      <c r="BF145" s="1326"/>
      <c r="BG145" s="1326"/>
      <c r="BH145" s="1326"/>
      <c r="BI145" s="1326"/>
      <c r="BJ145" s="1326"/>
      <c r="BK145" s="1326"/>
      <c r="BL145" s="1326"/>
      <c r="BM145" s="1326"/>
      <c r="BN145" s="1326"/>
      <c r="BO145" s="1326"/>
      <c r="BP145" s="1326"/>
      <c r="BQ145" s="1326"/>
      <c r="BR145" s="1326"/>
      <c r="BS145" s="1326"/>
      <c r="BT145" s="1326"/>
      <c r="BU145" s="1326"/>
      <c r="BV145" s="1326"/>
      <c r="BW145" s="1326"/>
      <c r="BX145" s="1326"/>
      <c r="BY145" s="1326"/>
      <c r="BZ145" s="1326"/>
      <c r="CA145" s="1326"/>
      <c r="CB145" s="1326"/>
      <c r="CC145" s="1326"/>
      <c r="CD145" s="1326"/>
      <c r="CE145" s="1326"/>
      <c r="CF145" s="1326"/>
      <c r="CG145" s="1326"/>
      <c r="CH145" s="1326"/>
      <c r="CI145" s="1326"/>
      <c r="CJ145" s="1326"/>
      <c r="CK145" s="1326"/>
      <c r="CL145" s="1326"/>
      <c r="CM145" s="1326"/>
      <c r="CN145" s="1326"/>
      <c r="CO145" s="1326"/>
      <c r="CP145" s="1326"/>
      <c r="CQ145" s="1326"/>
      <c r="CR145" s="1326"/>
      <c r="CS145" s="1326"/>
      <c r="CT145" s="1326"/>
      <c r="CU145" s="48"/>
      <c r="CV145" s="25"/>
      <c r="CW145" s="68"/>
    </row>
    <row r="146" spans="1:101" ht="16.5" customHeight="1">
      <c r="A146" s="68"/>
      <c r="B146" s="47"/>
      <c r="C146" s="1326"/>
      <c r="D146" s="1326"/>
      <c r="E146" s="1326"/>
      <c r="F146" s="1326"/>
      <c r="G146" s="1326"/>
      <c r="H146" s="1326"/>
      <c r="I146" s="1326"/>
      <c r="J146" s="1326"/>
      <c r="K146" s="1326"/>
      <c r="L146" s="1326"/>
      <c r="M146" s="1326"/>
      <c r="N146" s="1326"/>
      <c r="O146" s="1326"/>
      <c r="P146" s="1326"/>
      <c r="Q146" s="1326"/>
      <c r="R146" s="1326"/>
      <c r="S146" s="1326"/>
      <c r="T146" s="1326"/>
      <c r="U146" s="1326"/>
      <c r="V146" s="1326"/>
      <c r="W146" s="1326"/>
      <c r="X146" s="1326"/>
      <c r="Y146" s="1326"/>
      <c r="Z146" s="1326"/>
      <c r="AA146" s="1326"/>
      <c r="AB146" s="1326"/>
      <c r="AC146" s="1326"/>
      <c r="AD146" s="1326"/>
      <c r="AE146" s="1326"/>
      <c r="AF146" s="1326"/>
      <c r="AG146" s="1326"/>
      <c r="AH146" s="1326"/>
      <c r="AI146" s="1326"/>
      <c r="AJ146" s="1326"/>
      <c r="AK146" s="1326"/>
      <c r="AL146" s="1326"/>
      <c r="AM146" s="1326"/>
      <c r="AN146" s="1326"/>
      <c r="AO146" s="1326"/>
      <c r="AP146" s="1326"/>
      <c r="AQ146" s="1326"/>
      <c r="AR146" s="1326"/>
      <c r="AS146" s="1326"/>
      <c r="AT146" s="1326"/>
      <c r="AU146" s="1326"/>
      <c r="AV146" s="1326"/>
      <c r="AW146" s="48"/>
      <c r="AX146" s="10"/>
      <c r="AY146" s="10"/>
      <c r="AZ146" s="47"/>
      <c r="BA146" s="1326"/>
      <c r="BB146" s="1326"/>
      <c r="BC146" s="1326"/>
      <c r="BD146" s="1326"/>
      <c r="BE146" s="1326"/>
      <c r="BF146" s="1326"/>
      <c r="BG146" s="1326"/>
      <c r="BH146" s="1326"/>
      <c r="BI146" s="1326"/>
      <c r="BJ146" s="1326"/>
      <c r="BK146" s="1326"/>
      <c r="BL146" s="1326"/>
      <c r="BM146" s="1326"/>
      <c r="BN146" s="1326"/>
      <c r="BO146" s="1326"/>
      <c r="BP146" s="1326"/>
      <c r="BQ146" s="1326"/>
      <c r="BR146" s="1326"/>
      <c r="BS146" s="1326"/>
      <c r="BT146" s="1326"/>
      <c r="BU146" s="1326"/>
      <c r="BV146" s="1326"/>
      <c r="BW146" s="1326"/>
      <c r="BX146" s="1326"/>
      <c r="BY146" s="1326"/>
      <c r="BZ146" s="1326"/>
      <c r="CA146" s="1326"/>
      <c r="CB146" s="1326"/>
      <c r="CC146" s="1326"/>
      <c r="CD146" s="1326"/>
      <c r="CE146" s="1326"/>
      <c r="CF146" s="1326"/>
      <c r="CG146" s="1326"/>
      <c r="CH146" s="1326"/>
      <c r="CI146" s="1326"/>
      <c r="CJ146" s="1326"/>
      <c r="CK146" s="1326"/>
      <c r="CL146" s="1326"/>
      <c r="CM146" s="1326"/>
      <c r="CN146" s="1326"/>
      <c r="CO146" s="1326"/>
      <c r="CP146" s="1326"/>
      <c r="CQ146" s="1326"/>
      <c r="CR146" s="1326"/>
      <c r="CS146" s="1326"/>
      <c r="CT146" s="1326"/>
      <c r="CU146" s="48"/>
      <c r="CV146" s="25"/>
      <c r="CW146" s="68"/>
    </row>
    <row r="147" spans="1:101" ht="16.5" customHeight="1">
      <c r="A147" s="68"/>
      <c r="B147" s="46"/>
      <c r="C147" s="1326"/>
      <c r="D147" s="1326"/>
      <c r="E147" s="1326"/>
      <c r="F147" s="1326"/>
      <c r="G147" s="1326"/>
      <c r="H147" s="1326"/>
      <c r="I147" s="1326"/>
      <c r="J147" s="1326"/>
      <c r="K147" s="1326"/>
      <c r="L147" s="1326"/>
      <c r="M147" s="1326"/>
      <c r="N147" s="1326"/>
      <c r="O147" s="1326"/>
      <c r="P147" s="1326"/>
      <c r="Q147" s="1326"/>
      <c r="R147" s="1326"/>
      <c r="S147" s="1326"/>
      <c r="T147" s="1326"/>
      <c r="U147" s="1326"/>
      <c r="V147" s="1326"/>
      <c r="W147" s="1326"/>
      <c r="X147" s="1326"/>
      <c r="Y147" s="1326"/>
      <c r="Z147" s="1326"/>
      <c r="AA147" s="1326"/>
      <c r="AB147" s="1326"/>
      <c r="AC147" s="1326"/>
      <c r="AD147" s="1326"/>
      <c r="AE147" s="1326"/>
      <c r="AF147" s="1326"/>
      <c r="AG147" s="1326"/>
      <c r="AH147" s="1326"/>
      <c r="AI147" s="1326"/>
      <c r="AJ147" s="1326"/>
      <c r="AK147" s="1326"/>
      <c r="AL147" s="1326"/>
      <c r="AM147" s="1326"/>
      <c r="AN147" s="1326"/>
      <c r="AO147" s="1326"/>
      <c r="AP147" s="1326"/>
      <c r="AQ147" s="1326"/>
      <c r="AR147" s="1326"/>
      <c r="AS147" s="1326"/>
      <c r="AT147" s="1326"/>
      <c r="AU147" s="1326"/>
      <c r="AV147" s="1326"/>
      <c r="AW147" s="48"/>
      <c r="AX147" s="55"/>
      <c r="AY147" s="55"/>
      <c r="AZ147" s="46"/>
      <c r="BA147" s="1326"/>
      <c r="BB147" s="1326"/>
      <c r="BC147" s="1326"/>
      <c r="BD147" s="1326"/>
      <c r="BE147" s="1326"/>
      <c r="BF147" s="1326"/>
      <c r="BG147" s="1326"/>
      <c r="BH147" s="1326"/>
      <c r="BI147" s="1326"/>
      <c r="BJ147" s="1326"/>
      <c r="BK147" s="1326"/>
      <c r="BL147" s="1326"/>
      <c r="BM147" s="1326"/>
      <c r="BN147" s="1326"/>
      <c r="BO147" s="1326"/>
      <c r="BP147" s="1326"/>
      <c r="BQ147" s="1326"/>
      <c r="BR147" s="1326"/>
      <c r="BS147" s="1326"/>
      <c r="BT147" s="1326"/>
      <c r="BU147" s="1326"/>
      <c r="BV147" s="1326"/>
      <c r="BW147" s="1326"/>
      <c r="BX147" s="1326"/>
      <c r="BY147" s="1326"/>
      <c r="BZ147" s="1326"/>
      <c r="CA147" s="1326"/>
      <c r="CB147" s="1326"/>
      <c r="CC147" s="1326"/>
      <c r="CD147" s="1326"/>
      <c r="CE147" s="1326"/>
      <c r="CF147" s="1326"/>
      <c r="CG147" s="1326"/>
      <c r="CH147" s="1326"/>
      <c r="CI147" s="1326"/>
      <c r="CJ147" s="1326"/>
      <c r="CK147" s="1326"/>
      <c r="CL147" s="1326"/>
      <c r="CM147" s="1326"/>
      <c r="CN147" s="1326"/>
      <c r="CO147" s="1326"/>
      <c r="CP147" s="1326"/>
      <c r="CQ147" s="1326"/>
      <c r="CR147" s="1326"/>
      <c r="CS147" s="1326"/>
      <c r="CT147" s="1326"/>
      <c r="CU147" s="48"/>
      <c r="CV147" s="25"/>
      <c r="CW147" s="68"/>
    </row>
    <row r="148" spans="1:101" ht="16.5" customHeight="1" thickBot="1">
      <c r="A148" s="68"/>
      <c r="B148" s="50"/>
      <c r="C148" s="43"/>
      <c r="D148" s="43"/>
      <c r="E148" s="43"/>
      <c r="F148" s="43"/>
      <c r="G148" s="43"/>
      <c r="H148" s="43"/>
      <c r="I148" s="43"/>
      <c r="J148" s="43"/>
      <c r="K148" s="43"/>
      <c r="L148" s="43"/>
      <c r="M148" s="43"/>
      <c r="N148" s="43"/>
      <c r="O148" s="43"/>
      <c r="P148" s="43"/>
      <c r="Q148" s="43"/>
      <c r="R148" s="43"/>
      <c r="S148" s="43"/>
      <c r="T148" s="43"/>
      <c r="U148" s="43"/>
      <c r="V148" s="43"/>
      <c r="W148" s="43"/>
      <c r="X148" s="43"/>
      <c r="Y148" s="51"/>
      <c r="Z148" s="51"/>
      <c r="AA148" s="51"/>
      <c r="AB148" s="51"/>
      <c r="AC148" s="43"/>
      <c r="AD148" s="43"/>
      <c r="AE148" s="43"/>
      <c r="AF148" s="43"/>
      <c r="AG148" s="43"/>
      <c r="AH148" s="43"/>
      <c r="AI148" s="43"/>
      <c r="AJ148" s="43"/>
      <c r="AK148" s="43"/>
      <c r="AL148" s="43"/>
      <c r="AM148" s="43"/>
      <c r="AN148" s="43"/>
      <c r="AO148" s="43"/>
      <c r="AP148" s="43"/>
      <c r="AQ148" s="43"/>
      <c r="AR148" s="43"/>
      <c r="AS148" s="43"/>
      <c r="AT148" s="43"/>
      <c r="AU148" s="43"/>
      <c r="AV148" s="43"/>
      <c r="AW148" s="52"/>
      <c r="AZ148" s="50"/>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51"/>
      <c r="BX148" s="51"/>
      <c r="BY148" s="51"/>
      <c r="BZ148" s="51"/>
      <c r="CA148" s="43"/>
      <c r="CB148" s="43"/>
      <c r="CC148" s="43"/>
      <c r="CD148" s="43"/>
      <c r="CE148" s="43"/>
      <c r="CF148" s="43"/>
      <c r="CG148" s="43"/>
      <c r="CH148" s="43"/>
      <c r="CI148" s="43"/>
      <c r="CJ148" s="43"/>
      <c r="CK148" s="43"/>
      <c r="CL148" s="43"/>
      <c r="CM148" s="43"/>
      <c r="CN148" s="43"/>
      <c r="CO148" s="43"/>
      <c r="CP148" s="43"/>
      <c r="CQ148" s="43"/>
      <c r="CR148" s="43"/>
      <c r="CS148" s="43"/>
      <c r="CT148" s="43"/>
      <c r="CU148" s="52"/>
      <c r="CV148" s="25"/>
      <c r="CW148" s="68"/>
    </row>
    <row r="149" spans="1:101" ht="16.5" customHeight="1" thickBot="1">
      <c r="A149" s="65"/>
      <c r="B149" s="75"/>
      <c r="C149" s="75"/>
      <c r="D149" s="75"/>
      <c r="E149" s="75"/>
      <c r="F149" s="75"/>
      <c r="G149" s="75"/>
      <c r="H149" s="75"/>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62"/>
      <c r="CW149" s="68"/>
    </row>
    <row r="150" ht="16.5" customHeight="1"/>
    <row r="151" ht="16.5" customHeight="1" hidden="1"/>
    <row r="152" ht="16.5" customHeight="1" hidden="1"/>
    <row r="153" ht="16.5" customHeight="1" hidden="1"/>
    <row r="154" ht="16.5" customHeight="1" hidden="1"/>
    <row r="155" ht="16.5" customHeight="1" hidden="1"/>
    <row r="156" ht="16.5" customHeight="1" hidden="1"/>
    <row r="157" ht="16.5" customHeight="1" hidden="1"/>
    <row r="158" ht="16.5" customHeight="1" hidden="1"/>
    <row r="159" ht="16.5" customHeight="1" hidden="1"/>
    <row r="160" ht="16.5" customHeight="1" hidden="1"/>
    <row r="161" ht="16.5" customHeight="1" hidden="1"/>
    <row r="162" ht="16.5" customHeight="1" hidden="1"/>
    <row r="163" ht="16.5" customHeight="1" hidden="1"/>
    <row r="164" ht="16.5" customHeight="1" hidden="1"/>
    <row r="165" ht="16.5" customHeight="1" hidden="1"/>
    <row r="166" ht="16.5" customHeight="1" hidden="1"/>
    <row r="167" ht="16.5" customHeight="1" hidden="1"/>
    <row r="168" ht="16.5" customHeight="1" hidden="1"/>
    <row r="169" ht="16.5" customHeight="1" hidden="1"/>
    <row r="170" ht="16.5" customHeight="1" hidden="1"/>
    <row r="171" ht="16.5" customHeight="1" hidden="1"/>
    <row r="172" ht="16.5" customHeight="1" hidden="1"/>
    <row r="173" ht="16.5" customHeight="1" hidden="1"/>
    <row r="174" ht="16.5" customHeight="1" hidden="1"/>
    <row r="175" ht="16.5" customHeight="1" hidden="1"/>
    <row r="176" ht="16.5" customHeight="1" hidden="1"/>
  </sheetData>
  <sheetProtection sheet="1" objects="1" scenarios="1" formatCells="0" selectLockedCells="1"/>
  <mergeCells count="116">
    <mergeCell ref="BA146:CT147"/>
    <mergeCell ref="C142:AV143"/>
    <mergeCell ref="BA142:CT143"/>
    <mergeCell ref="C144:AV145"/>
    <mergeCell ref="BA144:CT145"/>
    <mergeCell ref="C146:AV147"/>
    <mergeCell ref="BA138:CT139"/>
    <mergeCell ref="C140:AV141"/>
    <mergeCell ref="BA140:CT141"/>
    <mergeCell ref="C134:AV135"/>
    <mergeCell ref="BA134:CT135"/>
    <mergeCell ref="C136:AV137"/>
    <mergeCell ref="BA136:CT137"/>
    <mergeCell ref="C138:AV139"/>
    <mergeCell ref="BA130:CT131"/>
    <mergeCell ref="C132:AV133"/>
    <mergeCell ref="BA132:CT133"/>
    <mergeCell ref="C126:AV127"/>
    <mergeCell ref="BA126:CT127"/>
    <mergeCell ref="C128:AV129"/>
    <mergeCell ref="BA128:CT129"/>
    <mergeCell ref="C130:AV131"/>
    <mergeCell ref="BA122:CT123"/>
    <mergeCell ref="C124:AV125"/>
    <mergeCell ref="BA124:CT125"/>
    <mergeCell ref="C118:AV119"/>
    <mergeCell ref="BA118:CT119"/>
    <mergeCell ref="C120:AV121"/>
    <mergeCell ref="BA120:CT121"/>
    <mergeCell ref="C122:AV123"/>
    <mergeCell ref="BA114:CT115"/>
    <mergeCell ref="C116:AV117"/>
    <mergeCell ref="BA116:CT117"/>
    <mergeCell ref="B110:AW111"/>
    <mergeCell ref="AZ110:CU111"/>
    <mergeCell ref="C112:AV113"/>
    <mergeCell ref="BA112:CT113"/>
    <mergeCell ref="C114:AV115"/>
    <mergeCell ref="BA106:CT107"/>
    <mergeCell ref="C108:AV109"/>
    <mergeCell ref="BA108:CT109"/>
    <mergeCell ref="C102:AV103"/>
    <mergeCell ref="BA102:CT103"/>
    <mergeCell ref="C104:AV105"/>
    <mergeCell ref="BA104:CT105"/>
    <mergeCell ref="C106:AV107"/>
    <mergeCell ref="C92:AV93"/>
    <mergeCell ref="BA92:CT93"/>
    <mergeCell ref="BA98:CT99"/>
    <mergeCell ref="C100:AV101"/>
    <mergeCell ref="BA100:CT101"/>
    <mergeCell ref="C94:AV95"/>
    <mergeCell ref="BA94:CT95"/>
    <mergeCell ref="C96:AV97"/>
    <mergeCell ref="BA96:CT97"/>
    <mergeCell ref="C98:AV99"/>
    <mergeCell ref="C88:AV89"/>
    <mergeCell ref="BA88:CT89"/>
    <mergeCell ref="C90:AV91"/>
    <mergeCell ref="BA90:CT91"/>
    <mergeCell ref="C84:AV85"/>
    <mergeCell ref="BA84:CT85"/>
    <mergeCell ref="C86:AV87"/>
    <mergeCell ref="BA86:CT87"/>
    <mergeCell ref="C80:AV81"/>
    <mergeCell ref="BA80:CT81"/>
    <mergeCell ref="C82:AV83"/>
    <mergeCell ref="BA82:CT83"/>
    <mergeCell ref="C76:AV77"/>
    <mergeCell ref="BA76:CT77"/>
    <mergeCell ref="C78:AV79"/>
    <mergeCell ref="BA78:CT79"/>
    <mergeCell ref="C72:AV73"/>
    <mergeCell ref="BA72:CT73"/>
    <mergeCell ref="C74:AV75"/>
    <mergeCell ref="BA74:CT75"/>
    <mergeCell ref="C20:AV21"/>
    <mergeCell ref="C68:AV69"/>
    <mergeCell ref="BA68:CT69"/>
    <mergeCell ref="C70:AV71"/>
    <mergeCell ref="BA70:CT71"/>
    <mergeCell ref="B66:AW67"/>
    <mergeCell ref="AZ66:CU67"/>
    <mergeCell ref="C60:AV61"/>
    <mergeCell ref="C62:AV63"/>
    <mergeCell ref="C64:AV65"/>
    <mergeCell ref="C30:AV31"/>
    <mergeCell ref="C32:AV33"/>
    <mergeCell ref="C16:AV17"/>
    <mergeCell ref="C4:AV5"/>
    <mergeCell ref="C6:AV7"/>
    <mergeCell ref="C8:AV9"/>
    <mergeCell ref="C10:AV11"/>
    <mergeCell ref="C12:AV13"/>
    <mergeCell ref="C14:AV15"/>
    <mergeCell ref="C18:AV19"/>
    <mergeCell ref="C22:AV23"/>
    <mergeCell ref="C24:AV25"/>
    <mergeCell ref="C46:AV47"/>
    <mergeCell ref="B2:AW3"/>
    <mergeCell ref="C34:AV35"/>
    <mergeCell ref="C36:AV37"/>
    <mergeCell ref="C38:AV39"/>
    <mergeCell ref="C40:AV41"/>
    <mergeCell ref="C26:AV27"/>
    <mergeCell ref="C28:AV29"/>
    <mergeCell ref="AZ2:CU3"/>
    <mergeCell ref="AZ4:CU65"/>
    <mergeCell ref="C48:AV49"/>
    <mergeCell ref="C50:AV51"/>
    <mergeCell ref="C52:AV53"/>
    <mergeCell ref="C54:AV55"/>
    <mergeCell ref="C56:AV57"/>
    <mergeCell ref="C58:AV59"/>
    <mergeCell ref="C42:AV43"/>
    <mergeCell ref="C44:AV45"/>
  </mergeCells>
  <printOptions horizontalCentered="1" verticalCentered="1"/>
  <pageMargins left="0.25" right="0.25" top="0.1701388888888889" bottom="0.1597222222222222" header="0.1701388888888889" footer="0.1597222222222222"/>
  <pageSetup fitToHeight="1" fitToWidth="1" horizontalDpi="300" verticalDpi="300" orientation="portrait" scale="32" r:id="rId1"/>
</worksheet>
</file>

<file path=xl/worksheets/sheet5.xml><?xml version="1.0" encoding="utf-8"?>
<worksheet xmlns="http://schemas.openxmlformats.org/spreadsheetml/2006/main" xmlns:r="http://schemas.openxmlformats.org/officeDocument/2006/relationships">
  <sheetPr>
    <pageSetUpPr fitToPage="1"/>
  </sheetPr>
  <dimension ref="A1:CV220"/>
  <sheetViews>
    <sheetView zoomScale="50" zoomScaleNormal="50" zoomScalePageLayoutView="0" workbookViewId="0" topLeftCell="A2">
      <selection activeCell="F5" sqref="F5:H6"/>
    </sheetView>
  </sheetViews>
  <sheetFormatPr defaultColWidth="0" defaultRowHeight="12.75" zeroHeight="1"/>
  <cols>
    <col min="1" max="101" width="3.140625" style="296" customWidth="1"/>
    <col min="102" max="16384" width="3.140625" style="296" hidden="1" customWidth="1"/>
  </cols>
  <sheetData>
    <row r="1" spans="1:100" ht="15.75" customHeight="1">
      <c r="A1" s="315"/>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37"/>
      <c r="AR1" s="337"/>
      <c r="AS1" s="337"/>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c r="CC1" s="315"/>
      <c r="CD1" s="315"/>
      <c r="CE1" s="315"/>
      <c r="CF1" s="315"/>
      <c r="CG1" s="315"/>
      <c r="CH1" s="315"/>
      <c r="CI1" s="315"/>
      <c r="CJ1" s="315"/>
      <c r="CK1" s="315"/>
      <c r="CL1" s="315"/>
      <c r="CM1" s="315"/>
      <c r="CN1" s="315"/>
      <c r="CO1" s="315"/>
      <c r="CP1" s="315"/>
      <c r="CQ1" s="315"/>
      <c r="CR1" s="315"/>
      <c r="CS1" s="315"/>
      <c r="CT1" s="315"/>
      <c r="CU1" s="315"/>
      <c r="CV1" s="315"/>
    </row>
    <row r="2" spans="1:100" ht="15.75" customHeight="1">
      <c r="A2" s="315"/>
      <c r="B2" s="1506" t="s">
        <v>623</v>
      </c>
      <c r="C2" s="1507"/>
      <c r="D2" s="1507"/>
      <c r="E2" s="1507"/>
      <c r="F2" s="1507"/>
      <c r="G2" s="1507"/>
      <c r="H2" s="1507"/>
      <c r="I2" s="1507"/>
      <c r="J2" s="1507"/>
      <c r="K2" s="1507"/>
      <c r="L2" s="1507"/>
      <c r="M2" s="1507"/>
      <c r="N2" s="1507"/>
      <c r="O2" s="1507"/>
      <c r="P2" s="1507"/>
      <c r="Q2" s="1507"/>
      <c r="R2" s="1507"/>
      <c r="S2" s="1507"/>
      <c r="T2" s="1507"/>
      <c r="U2" s="1507"/>
      <c r="V2" s="1507"/>
      <c r="W2" s="1507"/>
      <c r="X2" s="1507"/>
      <c r="Y2" s="1507"/>
      <c r="Z2" s="1507"/>
      <c r="AA2" s="1507"/>
      <c r="AB2" s="1507"/>
      <c r="AC2" s="1507"/>
      <c r="AD2" s="1507"/>
      <c r="AE2" s="1507"/>
      <c r="AF2" s="1507"/>
      <c r="AG2" s="1507"/>
      <c r="AH2" s="1507"/>
      <c r="AI2" s="1507"/>
      <c r="AJ2" s="1507"/>
      <c r="AK2" s="1507"/>
      <c r="AL2" s="1507"/>
      <c r="AM2" s="1507"/>
      <c r="AN2" s="1507"/>
      <c r="AO2" s="1507"/>
      <c r="AP2" s="1507"/>
      <c r="AQ2" s="1507"/>
      <c r="AR2" s="1507"/>
      <c r="AS2" s="1507"/>
      <c r="AT2" s="1507"/>
      <c r="AU2" s="1507"/>
      <c r="AV2" s="1507"/>
      <c r="AW2" s="1507"/>
      <c r="AX2" s="1507"/>
      <c r="AY2" s="1507"/>
      <c r="AZ2" s="1507"/>
      <c r="BA2" s="1507"/>
      <c r="BB2" s="1507"/>
      <c r="BC2" s="1507"/>
      <c r="BD2" s="1507"/>
      <c r="BE2" s="1507"/>
      <c r="BF2" s="1508"/>
      <c r="BG2" s="1512" t="s">
        <v>622</v>
      </c>
      <c r="BH2" s="1513"/>
      <c r="BI2" s="1513"/>
      <c r="BJ2" s="1513"/>
      <c r="BK2" s="1513"/>
      <c r="BL2" s="1514"/>
      <c r="BM2" s="1497">
        <v>3</v>
      </c>
      <c r="BN2" s="1498"/>
      <c r="BO2" s="1498"/>
      <c r="BP2" s="1499"/>
      <c r="BQ2" s="338"/>
      <c r="BR2" s="339"/>
      <c r="BS2" s="1333" t="s">
        <v>621</v>
      </c>
      <c r="BT2" s="1334"/>
      <c r="BU2" s="1334"/>
      <c r="BV2" s="1334"/>
      <c r="BW2" s="1334"/>
      <c r="BX2" s="1334"/>
      <c r="BY2" s="1334"/>
      <c r="BZ2" s="1334"/>
      <c r="CA2" s="1334"/>
      <c r="CB2" s="1334"/>
      <c r="CC2" s="1334"/>
      <c r="CD2" s="1334"/>
      <c r="CE2" s="1334"/>
      <c r="CF2" s="1334"/>
      <c r="CG2" s="1334"/>
      <c r="CH2" s="1334"/>
      <c r="CI2" s="1334"/>
      <c r="CJ2" s="356"/>
      <c r="CK2" s="356"/>
      <c r="CL2" s="356"/>
      <c r="CM2" s="1338" t="s">
        <v>630</v>
      </c>
      <c r="CN2" s="1339"/>
      <c r="CO2" s="1339"/>
      <c r="CP2" s="1339"/>
      <c r="CQ2" s="1339"/>
      <c r="CR2" s="1339"/>
      <c r="CS2" s="1337">
        <f>Front!I135+Front!AQ142</f>
        <v>0</v>
      </c>
      <c r="CT2" s="1334"/>
      <c r="CU2" s="619"/>
      <c r="CV2" s="320"/>
    </row>
    <row r="3" spans="1:100" ht="15.75" customHeight="1">
      <c r="A3" s="315"/>
      <c r="B3" s="1509"/>
      <c r="C3" s="1510"/>
      <c r="D3" s="1510"/>
      <c r="E3" s="1510"/>
      <c r="F3" s="1510"/>
      <c r="G3" s="1510"/>
      <c r="H3" s="1510"/>
      <c r="I3" s="1510"/>
      <c r="J3" s="1510"/>
      <c r="K3" s="1510"/>
      <c r="L3" s="1510"/>
      <c r="M3" s="1510"/>
      <c r="N3" s="1510"/>
      <c r="O3" s="1510"/>
      <c r="P3" s="1510"/>
      <c r="Q3" s="1510"/>
      <c r="R3" s="1510"/>
      <c r="S3" s="1510"/>
      <c r="T3" s="1510"/>
      <c r="U3" s="1510"/>
      <c r="V3" s="1510"/>
      <c r="W3" s="1510"/>
      <c r="X3" s="1510"/>
      <c r="Y3" s="1510"/>
      <c r="Z3" s="1510"/>
      <c r="AA3" s="1510"/>
      <c r="AB3" s="1510"/>
      <c r="AC3" s="1510"/>
      <c r="AD3" s="1510"/>
      <c r="AE3" s="1510"/>
      <c r="AF3" s="1510"/>
      <c r="AG3" s="1510"/>
      <c r="AH3" s="1510"/>
      <c r="AI3" s="1510"/>
      <c r="AJ3" s="1510"/>
      <c r="AK3" s="1510"/>
      <c r="AL3" s="1510"/>
      <c r="AM3" s="1510"/>
      <c r="AN3" s="1510"/>
      <c r="AO3" s="1510"/>
      <c r="AP3" s="1510"/>
      <c r="AQ3" s="1510"/>
      <c r="AR3" s="1510"/>
      <c r="AS3" s="1510"/>
      <c r="AT3" s="1510"/>
      <c r="AU3" s="1510"/>
      <c r="AV3" s="1510"/>
      <c r="AW3" s="1510"/>
      <c r="AX3" s="1510"/>
      <c r="AY3" s="1510"/>
      <c r="AZ3" s="1510"/>
      <c r="BA3" s="1510"/>
      <c r="BB3" s="1510"/>
      <c r="BC3" s="1510"/>
      <c r="BD3" s="1510"/>
      <c r="BE3" s="1510"/>
      <c r="BF3" s="1511"/>
      <c r="BG3" s="1515"/>
      <c r="BH3" s="1516"/>
      <c r="BI3" s="1516"/>
      <c r="BJ3" s="1516"/>
      <c r="BK3" s="1516"/>
      <c r="BL3" s="1517"/>
      <c r="BM3" s="1500"/>
      <c r="BN3" s="1501"/>
      <c r="BO3" s="1501"/>
      <c r="BP3" s="1502"/>
      <c r="BQ3" s="315"/>
      <c r="BR3" s="339"/>
      <c r="BS3" s="1335"/>
      <c r="BT3" s="1336"/>
      <c r="BU3" s="1336"/>
      <c r="BV3" s="1336"/>
      <c r="BW3" s="1336"/>
      <c r="BX3" s="1336"/>
      <c r="BY3" s="1336"/>
      <c r="BZ3" s="1336"/>
      <c r="CA3" s="1336"/>
      <c r="CB3" s="1336"/>
      <c r="CC3" s="1336"/>
      <c r="CD3" s="1336"/>
      <c r="CE3" s="1336"/>
      <c r="CF3" s="1336"/>
      <c r="CG3" s="1336"/>
      <c r="CH3" s="1336"/>
      <c r="CI3" s="1336"/>
      <c r="CJ3" s="357"/>
      <c r="CK3" s="357"/>
      <c r="CL3" s="357"/>
      <c r="CM3" s="1340"/>
      <c r="CN3" s="1340"/>
      <c r="CO3" s="1340"/>
      <c r="CP3" s="1340"/>
      <c r="CQ3" s="1340"/>
      <c r="CR3" s="1340"/>
      <c r="CS3" s="1336"/>
      <c r="CT3" s="1336"/>
      <c r="CU3" s="624"/>
      <c r="CV3" s="320"/>
    </row>
    <row r="4" spans="1:100" ht="15.75" customHeight="1">
      <c r="A4" s="315"/>
      <c r="B4" s="1484">
        <v>0</v>
      </c>
      <c r="C4" s="1485"/>
      <c r="D4" s="1485"/>
      <c r="E4" s="1485"/>
      <c r="F4" s="1472" t="s">
        <v>607</v>
      </c>
      <c r="G4" s="1472"/>
      <c r="H4" s="1472"/>
      <c r="I4" s="1472" t="s">
        <v>606</v>
      </c>
      <c r="J4" s="1472"/>
      <c r="K4" s="1472"/>
      <c r="L4" s="1472"/>
      <c r="M4" s="1472"/>
      <c r="N4" s="1472"/>
      <c r="O4" s="1472"/>
      <c r="P4" s="1472"/>
      <c r="Q4" s="1472"/>
      <c r="R4" s="1472"/>
      <c r="S4" s="1472"/>
      <c r="T4" s="1472"/>
      <c r="U4" s="1472"/>
      <c r="V4" s="1472"/>
      <c r="W4" s="1472"/>
      <c r="X4" s="1472"/>
      <c r="Y4" s="1472"/>
      <c r="Z4" s="1472"/>
      <c r="AA4" s="1472"/>
      <c r="AB4" s="1472"/>
      <c r="AC4" s="1472"/>
      <c r="AD4" s="1472"/>
      <c r="AE4" s="1472"/>
      <c r="AF4" s="1472"/>
      <c r="AG4" s="1472"/>
      <c r="AH4" s="1472"/>
      <c r="AI4" s="1472" t="s">
        <v>607</v>
      </c>
      <c r="AJ4" s="1472"/>
      <c r="AK4" s="1472"/>
      <c r="AL4" s="1472" t="s">
        <v>606</v>
      </c>
      <c r="AM4" s="1472"/>
      <c r="AN4" s="1472"/>
      <c r="AO4" s="1472"/>
      <c r="AP4" s="1472"/>
      <c r="AQ4" s="1472"/>
      <c r="AR4" s="1472"/>
      <c r="AS4" s="1472"/>
      <c r="AT4" s="1472"/>
      <c r="AU4" s="1472"/>
      <c r="AV4" s="1472"/>
      <c r="AW4" s="1472"/>
      <c r="AX4" s="1472"/>
      <c r="AY4" s="1472"/>
      <c r="AZ4" s="1472"/>
      <c r="BA4" s="1472"/>
      <c r="BB4" s="1472"/>
      <c r="BC4" s="1472"/>
      <c r="BD4" s="1472"/>
      <c r="BE4" s="1472"/>
      <c r="BF4" s="1472"/>
      <c r="BG4" s="1472"/>
      <c r="BH4" s="1472"/>
      <c r="BI4" s="1472"/>
      <c r="BJ4" s="1472"/>
      <c r="BK4" s="1472"/>
      <c r="BL4" s="1468" t="s">
        <v>605</v>
      </c>
      <c r="BM4" s="1468"/>
      <c r="BQ4" s="297"/>
      <c r="BR4" s="315"/>
      <c r="BS4" s="297"/>
      <c r="BT4" s="334"/>
      <c r="BU4" s="333"/>
      <c r="BV4" s="333"/>
      <c r="BW4" s="333"/>
      <c r="BX4" s="336"/>
      <c r="BY4" s="332"/>
      <c r="BZ4" s="332"/>
      <c r="CA4" s="332"/>
      <c r="CB4" s="315"/>
      <c r="CC4" s="335"/>
      <c r="CD4" s="315"/>
      <c r="CE4" s="333"/>
      <c r="CF4" s="333"/>
      <c r="CG4" s="333"/>
      <c r="CH4" s="333"/>
      <c r="CI4" s="315"/>
      <c r="CJ4" s="333"/>
      <c r="CK4" s="333"/>
      <c r="CL4" s="333"/>
      <c r="CM4" s="333"/>
      <c r="CN4" s="315"/>
      <c r="CO4" s="333"/>
      <c r="CP4" s="333"/>
      <c r="CQ4" s="333"/>
      <c r="CR4" s="333"/>
      <c r="CS4" s="315"/>
      <c r="CT4" s="334"/>
      <c r="CU4" s="325"/>
      <c r="CV4" s="320"/>
    </row>
    <row r="5" spans="1:100" ht="15.75" customHeight="1">
      <c r="A5" s="315"/>
      <c r="B5" s="1484"/>
      <c r="C5" s="1485"/>
      <c r="D5" s="1485"/>
      <c r="E5" s="1485"/>
      <c r="F5" s="1480"/>
      <c r="G5" s="1481"/>
      <c r="H5" s="1481"/>
      <c r="I5" s="1466"/>
      <c r="J5" s="1466"/>
      <c r="K5" s="1466"/>
      <c r="L5" s="1466"/>
      <c r="M5" s="1466"/>
      <c r="N5" s="1466"/>
      <c r="O5" s="1466"/>
      <c r="P5" s="1466"/>
      <c r="Q5" s="1466"/>
      <c r="R5" s="1466"/>
      <c r="S5" s="1466"/>
      <c r="T5" s="1466"/>
      <c r="U5" s="1466"/>
      <c r="V5" s="1466"/>
      <c r="W5" s="1466"/>
      <c r="X5" s="1466"/>
      <c r="Y5" s="1466"/>
      <c r="Z5" s="1466"/>
      <c r="AA5" s="1466"/>
      <c r="AB5" s="1466"/>
      <c r="AC5" s="1466"/>
      <c r="AD5" s="1466"/>
      <c r="AE5" s="1466"/>
      <c r="AF5" s="1466"/>
      <c r="AG5" s="1466"/>
      <c r="AH5" s="1467"/>
      <c r="AI5" s="1470"/>
      <c r="AJ5" s="1471"/>
      <c r="AK5" s="1471"/>
      <c r="AL5" s="1466"/>
      <c r="AM5" s="1466"/>
      <c r="AN5" s="1466"/>
      <c r="AO5" s="1466"/>
      <c r="AP5" s="1466"/>
      <c r="AQ5" s="1466"/>
      <c r="AR5" s="1466"/>
      <c r="AS5" s="1466"/>
      <c r="AT5" s="1466"/>
      <c r="AU5" s="1466"/>
      <c r="AV5" s="1466"/>
      <c r="AW5" s="1466"/>
      <c r="AX5" s="1466"/>
      <c r="AY5" s="1466"/>
      <c r="AZ5" s="1466"/>
      <c r="BA5" s="1466"/>
      <c r="BB5" s="1466"/>
      <c r="BC5" s="1466"/>
      <c r="BD5" s="1466"/>
      <c r="BE5" s="1466"/>
      <c r="BF5" s="1466"/>
      <c r="BG5" s="1466"/>
      <c r="BH5" s="1466"/>
      <c r="BI5" s="1466"/>
      <c r="BJ5" s="1466"/>
      <c r="BK5" s="1467"/>
      <c r="BL5" s="1468"/>
      <c r="BM5" s="1468"/>
      <c r="BN5" s="358"/>
      <c r="BO5" s="359"/>
      <c r="BP5" s="358"/>
      <c r="BQ5" s="315"/>
      <c r="BS5" s="1495" t="s">
        <v>620</v>
      </c>
      <c r="BT5" s="1495"/>
      <c r="BU5" s="1495"/>
      <c r="BV5" s="347"/>
      <c r="BW5" s="1376" t="s">
        <v>619</v>
      </c>
      <c r="BX5" s="1376"/>
      <c r="BY5" s="1376"/>
      <c r="BZ5" s="323"/>
      <c r="CA5" s="1495" t="s">
        <v>618</v>
      </c>
      <c r="CB5" s="1495"/>
      <c r="CC5" s="1495"/>
      <c r="CD5" s="1495"/>
      <c r="CE5" s="348"/>
      <c r="CF5" s="1495" t="s">
        <v>617</v>
      </c>
      <c r="CG5" s="1495"/>
      <c r="CH5" s="1495"/>
      <c r="CI5" s="1495"/>
      <c r="CJ5" s="348"/>
      <c r="CK5" s="1495" t="s">
        <v>616</v>
      </c>
      <c r="CL5" s="1495"/>
      <c r="CM5" s="1495"/>
      <c r="CN5" s="1495"/>
      <c r="CO5" s="348"/>
      <c r="CP5" s="1504" t="s">
        <v>615</v>
      </c>
      <c r="CQ5" s="1504"/>
      <c r="CR5" s="1504"/>
      <c r="CS5" s="1504"/>
      <c r="CT5" s="1504"/>
      <c r="CU5" s="1504"/>
      <c r="CV5" s="320"/>
    </row>
    <row r="6" spans="1:100" ht="15.75" customHeight="1">
      <c r="A6" s="315"/>
      <c r="B6" s="1484"/>
      <c r="C6" s="1485"/>
      <c r="D6" s="1485"/>
      <c r="E6" s="1485"/>
      <c r="F6" s="1462"/>
      <c r="G6" s="1463"/>
      <c r="H6" s="1463"/>
      <c r="I6" s="1457"/>
      <c r="J6" s="1457"/>
      <c r="K6" s="1457"/>
      <c r="L6" s="1457"/>
      <c r="M6" s="1457"/>
      <c r="N6" s="1457"/>
      <c r="O6" s="1457"/>
      <c r="P6" s="1457"/>
      <c r="Q6" s="1457"/>
      <c r="R6" s="1457"/>
      <c r="S6" s="1457"/>
      <c r="T6" s="1457"/>
      <c r="U6" s="1457"/>
      <c r="V6" s="1457"/>
      <c r="W6" s="1457"/>
      <c r="X6" s="1457"/>
      <c r="Y6" s="1457"/>
      <c r="Z6" s="1457"/>
      <c r="AA6" s="1457"/>
      <c r="AB6" s="1457"/>
      <c r="AC6" s="1457"/>
      <c r="AD6" s="1457"/>
      <c r="AE6" s="1457"/>
      <c r="AF6" s="1457"/>
      <c r="AG6" s="1457"/>
      <c r="AH6" s="1458"/>
      <c r="AI6" s="1464"/>
      <c r="AJ6" s="1465"/>
      <c r="AK6" s="1465"/>
      <c r="AL6" s="1457"/>
      <c r="AM6" s="1457"/>
      <c r="AN6" s="1457"/>
      <c r="AO6" s="1457"/>
      <c r="AP6" s="1457"/>
      <c r="AQ6" s="1457"/>
      <c r="AR6" s="1457"/>
      <c r="AS6" s="1457"/>
      <c r="AT6" s="1457"/>
      <c r="AU6" s="1457"/>
      <c r="AV6" s="1457"/>
      <c r="AW6" s="1457"/>
      <c r="AX6" s="1457"/>
      <c r="AY6" s="1457"/>
      <c r="AZ6" s="1457"/>
      <c r="BA6" s="1457"/>
      <c r="BB6" s="1457"/>
      <c r="BC6" s="1457"/>
      <c r="BD6" s="1457"/>
      <c r="BE6" s="1457"/>
      <c r="BF6" s="1457"/>
      <c r="BG6" s="1457"/>
      <c r="BH6" s="1457"/>
      <c r="BI6" s="1457"/>
      <c r="BJ6" s="1457"/>
      <c r="BK6" s="1458"/>
      <c r="BL6" s="1468"/>
      <c r="BM6" s="1468"/>
      <c r="BN6" s="359"/>
      <c r="BO6" s="359"/>
      <c r="BP6" s="359"/>
      <c r="BQ6" s="297"/>
      <c r="BS6" s="1495"/>
      <c r="BT6" s="1495"/>
      <c r="BU6" s="1495"/>
      <c r="BV6" s="349"/>
      <c r="BW6" s="1376"/>
      <c r="BX6" s="1376"/>
      <c r="BY6" s="1376"/>
      <c r="BZ6" s="350"/>
      <c r="CA6" s="1495"/>
      <c r="CB6" s="1495"/>
      <c r="CC6" s="1495"/>
      <c r="CD6" s="1495"/>
      <c r="CE6" s="351"/>
      <c r="CF6" s="1495"/>
      <c r="CG6" s="1495"/>
      <c r="CH6" s="1495"/>
      <c r="CI6" s="1495"/>
      <c r="CJ6" s="352"/>
      <c r="CK6" s="1495"/>
      <c r="CL6" s="1495"/>
      <c r="CM6" s="1495"/>
      <c r="CN6" s="1495"/>
      <c r="CO6" s="353"/>
      <c r="CP6" s="1504"/>
      <c r="CQ6" s="1504"/>
      <c r="CR6" s="1504"/>
      <c r="CS6" s="1504"/>
      <c r="CT6" s="1504"/>
      <c r="CU6" s="1504"/>
      <c r="CV6" s="320"/>
    </row>
    <row r="7" spans="1:100" ht="15.75" customHeight="1" thickBot="1">
      <c r="A7" s="315"/>
      <c r="B7" s="1484"/>
      <c r="C7" s="1485"/>
      <c r="D7" s="1485"/>
      <c r="E7" s="1485"/>
      <c r="F7" s="1462"/>
      <c r="G7" s="1463"/>
      <c r="H7" s="1463"/>
      <c r="I7" s="1457"/>
      <c r="J7" s="1457"/>
      <c r="K7" s="1457"/>
      <c r="L7" s="1457"/>
      <c r="M7" s="1457"/>
      <c r="N7" s="1457"/>
      <c r="O7" s="1457"/>
      <c r="P7" s="1457"/>
      <c r="Q7" s="1457"/>
      <c r="R7" s="1457"/>
      <c r="S7" s="1457"/>
      <c r="T7" s="1457"/>
      <c r="U7" s="1457"/>
      <c r="V7" s="1457"/>
      <c r="W7" s="1457"/>
      <c r="X7" s="1457"/>
      <c r="Y7" s="1457"/>
      <c r="Z7" s="1457"/>
      <c r="AA7" s="1457"/>
      <c r="AB7" s="1457"/>
      <c r="AC7" s="1457"/>
      <c r="AD7" s="1457"/>
      <c r="AE7" s="1457"/>
      <c r="AF7" s="1457"/>
      <c r="AG7" s="1457"/>
      <c r="AH7" s="1458"/>
      <c r="AI7" s="1464"/>
      <c r="AJ7" s="1465"/>
      <c r="AK7" s="1465"/>
      <c r="AL7" s="1457"/>
      <c r="AM7" s="1457"/>
      <c r="AN7" s="1457"/>
      <c r="AO7" s="1457"/>
      <c r="AP7" s="1457"/>
      <c r="AQ7" s="1457"/>
      <c r="AR7" s="1457"/>
      <c r="AS7" s="1457"/>
      <c r="AT7" s="1457"/>
      <c r="AU7" s="1457"/>
      <c r="AV7" s="1457"/>
      <c r="AW7" s="1457"/>
      <c r="AX7" s="1457"/>
      <c r="AY7" s="1457"/>
      <c r="AZ7" s="1457"/>
      <c r="BA7" s="1457"/>
      <c r="BB7" s="1457"/>
      <c r="BC7" s="1457"/>
      <c r="BD7" s="1457"/>
      <c r="BE7" s="1457"/>
      <c r="BF7" s="1457"/>
      <c r="BG7" s="1457"/>
      <c r="BH7" s="1457"/>
      <c r="BI7" s="1457"/>
      <c r="BJ7" s="1457"/>
      <c r="BK7" s="1458"/>
      <c r="BL7" s="1468"/>
      <c r="BM7" s="1468"/>
      <c r="BN7" s="358"/>
      <c r="BO7" s="359"/>
      <c r="BP7" s="358"/>
      <c r="BQ7" s="315"/>
      <c r="BS7" s="1496"/>
      <c r="BT7" s="1496"/>
      <c r="BU7" s="1496"/>
      <c r="BV7" s="349"/>
      <c r="BW7" s="1376"/>
      <c r="BX7" s="1376"/>
      <c r="BY7" s="1376"/>
      <c r="BZ7" s="350"/>
      <c r="CA7" s="1495"/>
      <c r="CB7" s="1495"/>
      <c r="CC7" s="1495"/>
      <c r="CD7" s="1495"/>
      <c r="CE7" s="351"/>
      <c r="CF7" s="1495"/>
      <c r="CG7" s="1495"/>
      <c r="CH7" s="1495"/>
      <c r="CI7" s="1495"/>
      <c r="CJ7" s="352"/>
      <c r="CK7" s="1503"/>
      <c r="CL7" s="1503"/>
      <c r="CM7" s="1503"/>
      <c r="CN7" s="1503"/>
      <c r="CO7" s="353"/>
      <c r="CP7" s="1505"/>
      <c r="CQ7" s="1505"/>
      <c r="CR7" s="1505"/>
      <c r="CS7" s="1505"/>
      <c r="CT7" s="1505"/>
      <c r="CU7" s="1505"/>
      <c r="CV7" s="320"/>
    </row>
    <row r="8" spans="1:100" ht="15.75" customHeight="1">
      <c r="A8" s="315"/>
      <c r="B8" s="1484"/>
      <c r="C8" s="1485"/>
      <c r="D8" s="1485"/>
      <c r="E8" s="1485"/>
      <c r="F8" s="1462"/>
      <c r="G8" s="1463"/>
      <c r="H8" s="1463"/>
      <c r="I8" s="1457"/>
      <c r="J8" s="1457"/>
      <c r="K8" s="1457"/>
      <c r="L8" s="1457"/>
      <c r="M8" s="1457"/>
      <c r="N8" s="1457"/>
      <c r="O8" s="1457"/>
      <c r="P8" s="1457"/>
      <c r="Q8" s="1457"/>
      <c r="R8" s="1457"/>
      <c r="S8" s="1457"/>
      <c r="T8" s="1457"/>
      <c r="U8" s="1457"/>
      <c r="V8" s="1457"/>
      <c r="W8" s="1457"/>
      <c r="X8" s="1457"/>
      <c r="Y8" s="1457"/>
      <c r="Z8" s="1457"/>
      <c r="AA8" s="1457"/>
      <c r="AB8" s="1457"/>
      <c r="AC8" s="1457"/>
      <c r="AD8" s="1457"/>
      <c r="AE8" s="1457"/>
      <c r="AF8" s="1457"/>
      <c r="AG8" s="1457"/>
      <c r="AH8" s="1458"/>
      <c r="AI8" s="1464"/>
      <c r="AJ8" s="1465"/>
      <c r="AK8" s="1465"/>
      <c r="AL8" s="1457"/>
      <c r="AM8" s="1457"/>
      <c r="AN8" s="1457"/>
      <c r="AO8" s="1457"/>
      <c r="AP8" s="1457"/>
      <c r="AQ8" s="1457"/>
      <c r="AR8" s="1457"/>
      <c r="AS8" s="1457"/>
      <c r="AT8" s="1457"/>
      <c r="AU8" s="1457"/>
      <c r="AV8" s="1457"/>
      <c r="AW8" s="1457"/>
      <c r="AX8" s="1457"/>
      <c r="AY8" s="1457"/>
      <c r="AZ8" s="1457"/>
      <c r="BA8" s="1457"/>
      <c r="BB8" s="1457"/>
      <c r="BC8" s="1457"/>
      <c r="BD8" s="1457"/>
      <c r="BE8" s="1457"/>
      <c r="BF8" s="1457"/>
      <c r="BG8" s="1457"/>
      <c r="BH8" s="1457"/>
      <c r="BI8" s="1457"/>
      <c r="BJ8" s="1457"/>
      <c r="BK8" s="1458"/>
      <c r="BL8" s="1468"/>
      <c r="BM8" s="1468"/>
      <c r="BN8" s="359"/>
      <c r="BO8" s="359"/>
      <c r="BP8" s="359"/>
      <c r="BQ8" s="297"/>
      <c r="BS8" s="1398">
        <f>10+BW8+IF(Spell_Ability_Mod="",0,Spell_Ability_Mod)</f>
        <v>10</v>
      </c>
      <c r="BT8" s="1399"/>
      <c r="BU8" s="1400"/>
      <c r="BV8" s="327"/>
      <c r="BW8" s="1524">
        <v>0</v>
      </c>
      <c r="BX8" s="1524"/>
      <c r="BY8" s="1524"/>
      <c r="BZ8" s="331"/>
      <c r="CA8" s="1525" t="s">
        <v>614</v>
      </c>
      <c r="CB8" s="1526"/>
      <c r="CC8" s="1526"/>
      <c r="CD8" s="1527"/>
      <c r="CE8" s="310"/>
      <c r="CF8" s="1380"/>
      <c r="CG8" s="1364"/>
      <c r="CH8" s="1364"/>
      <c r="CI8" s="1365"/>
      <c r="CJ8" s="327"/>
      <c r="CK8" s="1518"/>
      <c r="CL8" s="1519"/>
      <c r="CM8" s="1519"/>
      <c r="CN8" s="1520"/>
      <c r="CO8" s="327"/>
      <c r="CP8" s="1392"/>
      <c r="CQ8" s="1393"/>
      <c r="CR8" s="1393"/>
      <c r="CS8" s="1393"/>
      <c r="CT8" s="1393"/>
      <c r="CU8" s="1394"/>
      <c r="CV8" s="320"/>
    </row>
    <row r="9" spans="1:100" ht="15.75" customHeight="1" thickBot="1">
      <c r="A9" s="315"/>
      <c r="B9" s="1484"/>
      <c r="C9" s="1485"/>
      <c r="D9" s="1485"/>
      <c r="E9" s="1485"/>
      <c r="F9" s="1455"/>
      <c r="G9" s="1456"/>
      <c r="H9" s="1456"/>
      <c r="I9" s="1457"/>
      <c r="J9" s="1457"/>
      <c r="K9" s="1457"/>
      <c r="L9" s="1457"/>
      <c r="M9" s="1457"/>
      <c r="N9" s="1457"/>
      <c r="O9" s="1457"/>
      <c r="P9" s="1457"/>
      <c r="Q9" s="1457"/>
      <c r="R9" s="1457"/>
      <c r="S9" s="1457"/>
      <c r="T9" s="1457"/>
      <c r="U9" s="1457"/>
      <c r="V9" s="1457"/>
      <c r="W9" s="1457"/>
      <c r="X9" s="1457"/>
      <c r="Y9" s="1457"/>
      <c r="Z9" s="1457"/>
      <c r="AA9" s="1457"/>
      <c r="AB9" s="1457"/>
      <c r="AC9" s="1457"/>
      <c r="AD9" s="1457"/>
      <c r="AE9" s="1457"/>
      <c r="AF9" s="1457"/>
      <c r="AG9" s="1457"/>
      <c r="AH9" s="1458"/>
      <c r="AI9" s="1459"/>
      <c r="AJ9" s="1457"/>
      <c r="AK9" s="1457"/>
      <c r="AL9" s="1457"/>
      <c r="AM9" s="1457"/>
      <c r="AN9" s="1457"/>
      <c r="AO9" s="1457"/>
      <c r="AP9" s="1457"/>
      <c r="AQ9" s="1457"/>
      <c r="AR9" s="1457"/>
      <c r="AS9" s="1457"/>
      <c r="AT9" s="1457"/>
      <c r="AU9" s="1457"/>
      <c r="AV9" s="1457"/>
      <c r="AW9" s="1457"/>
      <c r="AX9" s="1457"/>
      <c r="AY9" s="1457"/>
      <c r="AZ9" s="1457"/>
      <c r="BA9" s="1457"/>
      <c r="BB9" s="1457"/>
      <c r="BC9" s="1457"/>
      <c r="BD9" s="1457"/>
      <c r="BE9" s="1457"/>
      <c r="BF9" s="1457"/>
      <c r="BG9" s="1457"/>
      <c r="BH9" s="1457"/>
      <c r="BI9" s="1457"/>
      <c r="BJ9" s="1457"/>
      <c r="BK9" s="1458"/>
      <c r="BL9" s="1468"/>
      <c r="BM9" s="1468"/>
      <c r="BN9" s="358"/>
      <c r="BO9" s="359"/>
      <c r="BP9" s="358"/>
      <c r="BQ9" s="315"/>
      <c r="BS9" s="1401"/>
      <c r="BT9" s="1402"/>
      <c r="BU9" s="1403"/>
      <c r="BV9" s="330"/>
      <c r="BW9" s="1524"/>
      <c r="BX9" s="1524"/>
      <c r="BY9" s="1524"/>
      <c r="BZ9" s="328"/>
      <c r="CA9" s="1528"/>
      <c r="CB9" s="1529"/>
      <c r="CC9" s="1529"/>
      <c r="CD9" s="1530"/>
      <c r="CE9" s="310"/>
      <c r="CF9" s="1381"/>
      <c r="CG9" s="1366"/>
      <c r="CH9" s="1366"/>
      <c r="CI9" s="1367"/>
      <c r="CJ9" s="327"/>
      <c r="CK9" s="1521"/>
      <c r="CL9" s="1522"/>
      <c r="CM9" s="1522"/>
      <c r="CN9" s="1523"/>
      <c r="CO9" s="327"/>
      <c r="CP9" s="1395"/>
      <c r="CQ9" s="1396"/>
      <c r="CR9" s="1396"/>
      <c r="CS9" s="1396"/>
      <c r="CT9" s="1396"/>
      <c r="CU9" s="1397"/>
      <c r="CV9" s="320"/>
    </row>
    <row r="10" spans="1:100" ht="15.75" customHeight="1" thickBot="1">
      <c r="A10" s="315"/>
      <c r="B10" s="1484"/>
      <c r="C10" s="1485"/>
      <c r="D10" s="1485"/>
      <c r="E10" s="1485"/>
      <c r="F10" s="1455"/>
      <c r="G10" s="1456"/>
      <c r="H10" s="1456"/>
      <c r="I10" s="1457"/>
      <c r="J10" s="1457"/>
      <c r="K10" s="1457"/>
      <c r="L10" s="1457"/>
      <c r="M10" s="1457"/>
      <c r="N10" s="1457"/>
      <c r="O10" s="1457"/>
      <c r="P10" s="1457"/>
      <c r="Q10" s="1457"/>
      <c r="R10" s="1457"/>
      <c r="S10" s="1457"/>
      <c r="T10" s="1457"/>
      <c r="U10" s="1457"/>
      <c r="V10" s="1457"/>
      <c r="W10" s="1457"/>
      <c r="X10" s="1457"/>
      <c r="Y10" s="1457"/>
      <c r="Z10" s="1457"/>
      <c r="AA10" s="1457"/>
      <c r="AB10" s="1457"/>
      <c r="AC10" s="1457"/>
      <c r="AD10" s="1457"/>
      <c r="AE10" s="1457"/>
      <c r="AF10" s="1457"/>
      <c r="AG10" s="1457"/>
      <c r="AH10" s="1458"/>
      <c r="AI10" s="1459"/>
      <c r="AJ10" s="1457"/>
      <c r="AK10" s="1457"/>
      <c r="AL10" s="1457"/>
      <c r="AM10" s="1457"/>
      <c r="AN10" s="1457"/>
      <c r="AO10" s="1457"/>
      <c r="AP10" s="1457"/>
      <c r="AQ10" s="1457"/>
      <c r="AR10" s="1457"/>
      <c r="AS10" s="1457"/>
      <c r="AT10" s="1457"/>
      <c r="AU10" s="1457"/>
      <c r="AV10" s="1457"/>
      <c r="AW10" s="1457"/>
      <c r="AX10" s="1457"/>
      <c r="AY10" s="1457"/>
      <c r="AZ10" s="1457"/>
      <c r="BA10" s="1457"/>
      <c r="BB10" s="1457"/>
      <c r="BC10" s="1457"/>
      <c r="BD10" s="1457"/>
      <c r="BE10" s="1457"/>
      <c r="BF10" s="1457"/>
      <c r="BG10" s="1457"/>
      <c r="BH10" s="1457"/>
      <c r="BI10" s="1457"/>
      <c r="BJ10" s="1457"/>
      <c r="BK10" s="1458"/>
      <c r="BL10" s="1468"/>
      <c r="BM10" s="1468"/>
      <c r="BN10" s="359"/>
      <c r="BO10" s="359"/>
      <c r="BP10" s="359"/>
      <c r="BQ10" s="297"/>
      <c r="BS10" s="326"/>
      <c r="BT10" s="326"/>
      <c r="BU10" s="326"/>
      <c r="BV10" s="330"/>
      <c r="BW10" s="329"/>
      <c r="BX10" s="329"/>
      <c r="BY10" s="329"/>
      <c r="BZ10" s="328"/>
      <c r="CA10" s="326"/>
      <c r="CB10" s="326"/>
      <c r="CC10" s="326"/>
      <c r="CD10" s="326"/>
      <c r="CE10" s="310"/>
      <c r="CF10" s="326"/>
      <c r="CG10" s="326"/>
      <c r="CH10" s="326"/>
      <c r="CI10" s="326"/>
      <c r="CJ10" s="327"/>
      <c r="CK10" s="326"/>
      <c r="CL10" s="326"/>
      <c r="CM10" s="326"/>
      <c r="CN10" s="326"/>
      <c r="CO10" s="327"/>
      <c r="CP10" s="326"/>
      <c r="CQ10" s="326"/>
      <c r="CR10" s="326"/>
      <c r="CS10" s="326"/>
      <c r="CT10" s="326"/>
      <c r="CU10" s="325"/>
      <c r="CV10" s="320"/>
    </row>
    <row r="11" spans="1:100" ht="15.75" customHeight="1">
      <c r="A11" s="315"/>
      <c r="B11" s="1484"/>
      <c r="C11" s="1485"/>
      <c r="D11" s="1485"/>
      <c r="E11" s="1485"/>
      <c r="F11" s="1455"/>
      <c r="G11" s="1456"/>
      <c r="H11" s="1456"/>
      <c r="I11" s="1457"/>
      <c r="J11" s="1457"/>
      <c r="K11" s="1457"/>
      <c r="L11" s="1457"/>
      <c r="M11" s="1457"/>
      <c r="N11" s="1457"/>
      <c r="O11" s="1457"/>
      <c r="P11" s="1457"/>
      <c r="Q11" s="1457"/>
      <c r="R11" s="1457"/>
      <c r="S11" s="1457"/>
      <c r="T11" s="1457"/>
      <c r="U11" s="1457"/>
      <c r="V11" s="1457"/>
      <c r="W11" s="1457"/>
      <c r="X11" s="1457"/>
      <c r="Y11" s="1457"/>
      <c r="Z11" s="1457"/>
      <c r="AA11" s="1457"/>
      <c r="AB11" s="1457"/>
      <c r="AC11" s="1457"/>
      <c r="AD11" s="1457"/>
      <c r="AE11" s="1457"/>
      <c r="AF11" s="1457"/>
      <c r="AG11" s="1457"/>
      <c r="AH11" s="1458"/>
      <c r="AI11" s="1459"/>
      <c r="AJ11" s="1457"/>
      <c r="AK11" s="1457"/>
      <c r="AL11" s="1457"/>
      <c r="AM11" s="1457"/>
      <c r="AN11" s="1457"/>
      <c r="AO11" s="1457"/>
      <c r="AP11" s="1457"/>
      <c r="AQ11" s="1457"/>
      <c r="AR11" s="1457"/>
      <c r="AS11" s="1457"/>
      <c r="AT11" s="1457"/>
      <c r="AU11" s="1457"/>
      <c r="AV11" s="1457"/>
      <c r="AW11" s="1457"/>
      <c r="AX11" s="1457"/>
      <c r="AY11" s="1457"/>
      <c r="AZ11" s="1457"/>
      <c r="BA11" s="1457"/>
      <c r="BB11" s="1457"/>
      <c r="BC11" s="1457"/>
      <c r="BD11" s="1457"/>
      <c r="BE11" s="1457"/>
      <c r="BF11" s="1457"/>
      <c r="BG11" s="1457"/>
      <c r="BH11" s="1457"/>
      <c r="BI11" s="1457"/>
      <c r="BJ11" s="1457"/>
      <c r="BK11" s="1458"/>
      <c r="BL11" s="1468"/>
      <c r="BM11" s="1468"/>
      <c r="BN11" s="358"/>
      <c r="BO11" s="359"/>
      <c r="BP11" s="358"/>
      <c r="BQ11" s="315"/>
      <c r="BS11" s="1398">
        <f>10+BW11+IF(Spell_Ability_Mod="",0,Spell_Ability_Mod)</f>
        <v>11</v>
      </c>
      <c r="BT11" s="1399"/>
      <c r="BU11" s="1400"/>
      <c r="BV11" s="327"/>
      <c r="BW11" s="1404">
        <v>1</v>
      </c>
      <c r="BX11" s="1404"/>
      <c r="BY11" s="1404"/>
      <c r="BZ11" s="331"/>
      <c r="CA11" s="1398">
        <f>SUM(CF11+CK11)</f>
        <v>0</v>
      </c>
      <c r="CB11" s="1399"/>
      <c r="CC11" s="1399"/>
      <c r="CD11" s="1400"/>
      <c r="CE11" s="310"/>
      <c r="CF11" s="1386"/>
      <c r="CG11" s="1387"/>
      <c r="CH11" s="1387"/>
      <c r="CI11" s="1388"/>
      <c r="CJ11" s="327"/>
      <c r="CK11" s="1386"/>
      <c r="CL11" s="1387"/>
      <c r="CM11" s="1387"/>
      <c r="CN11" s="1388"/>
      <c r="CO11" s="327"/>
      <c r="CP11" s="1392"/>
      <c r="CQ11" s="1393"/>
      <c r="CR11" s="1393"/>
      <c r="CS11" s="1393"/>
      <c r="CT11" s="1393"/>
      <c r="CU11" s="1394"/>
      <c r="CV11" s="320"/>
    </row>
    <row r="12" spans="1:100" ht="15.75" customHeight="1" thickBot="1">
      <c r="A12" s="315"/>
      <c r="B12" s="1484"/>
      <c r="C12" s="1485"/>
      <c r="D12" s="1485"/>
      <c r="E12" s="1485"/>
      <c r="F12" s="1455"/>
      <c r="G12" s="1456"/>
      <c r="H12" s="1456"/>
      <c r="I12" s="1457"/>
      <c r="J12" s="1457"/>
      <c r="K12" s="1457"/>
      <c r="L12" s="1457"/>
      <c r="M12" s="1457"/>
      <c r="N12" s="1457"/>
      <c r="O12" s="1457"/>
      <c r="P12" s="1457"/>
      <c r="Q12" s="1457"/>
      <c r="R12" s="1457"/>
      <c r="S12" s="1457"/>
      <c r="T12" s="1457"/>
      <c r="U12" s="1457"/>
      <c r="V12" s="1457"/>
      <c r="W12" s="1457"/>
      <c r="X12" s="1457"/>
      <c r="Y12" s="1457"/>
      <c r="Z12" s="1457"/>
      <c r="AA12" s="1457"/>
      <c r="AB12" s="1457"/>
      <c r="AC12" s="1457"/>
      <c r="AD12" s="1457"/>
      <c r="AE12" s="1457"/>
      <c r="AF12" s="1457"/>
      <c r="AG12" s="1457"/>
      <c r="AH12" s="1458"/>
      <c r="AI12" s="1459"/>
      <c r="AJ12" s="1457"/>
      <c r="AK12" s="1457"/>
      <c r="AL12" s="1457"/>
      <c r="AM12" s="1457"/>
      <c r="AN12" s="1457"/>
      <c r="AO12" s="1457"/>
      <c r="AP12" s="1457"/>
      <c r="AQ12" s="1457"/>
      <c r="AR12" s="1457"/>
      <c r="AS12" s="1457"/>
      <c r="AT12" s="1457"/>
      <c r="AU12" s="1457"/>
      <c r="AV12" s="1457"/>
      <c r="AW12" s="1457"/>
      <c r="AX12" s="1457"/>
      <c r="AY12" s="1457"/>
      <c r="AZ12" s="1457"/>
      <c r="BA12" s="1457"/>
      <c r="BB12" s="1457"/>
      <c r="BC12" s="1457"/>
      <c r="BD12" s="1457"/>
      <c r="BE12" s="1457"/>
      <c r="BF12" s="1457"/>
      <c r="BG12" s="1457"/>
      <c r="BH12" s="1457"/>
      <c r="BI12" s="1457"/>
      <c r="BJ12" s="1457"/>
      <c r="BK12" s="1458"/>
      <c r="BL12" s="1468"/>
      <c r="BM12" s="1468"/>
      <c r="BN12" s="359"/>
      <c r="BO12" s="359"/>
      <c r="BP12" s="359"/>
      <c r="BQ12" s="297"/>
      <c r="BS12" s="1401"/>
      <c r="BT12" s="1402"/>
      <c r="BU12" s="1403"/>
      <c r="BV12" s="330"/>
      <c r="BW12" s="1404"/>
      <c r="BX12" s="1404"/>
      <c r="BY12" s="1404"/>
      <c r="BZ12" s="328"/>
      <c r="CA12" s="1401"/>
      <c r="CB12" s="1402"/>
      <c r="CC12" s="1402"/>
      <c r="CD12" s="1403"/>
      <c r="CE12" s="310"/>
      <c r="CF12" s="1389"/>
      <c r="CG12" s="1390"/>
      <c r="CH12" s="1390"/>
      <c r="CI12" s="1391"/>
      <c r="CJ12" s="327"/>
      <c r="CK12" s="1389"/>
      <c r="CL12" s="1390"/>
      <c r="CM12" s="1390"/>
      <c r="CN12" s="1391"/>
      <c r="CO12" s="327"/>
      <c r="CP12" s="1395"/>
      <c r="CQ12" s="1396"/>
      <c r="CR12" s="1396"/>
      <c r="CS12" s="1396"/>
      <c r="CT12" s="1396"/>
      <c r="CU12" s="1397"/>
      <c r="CV12" s="320"/>
    </row>
    <row r="13" spans="1:100" ht="15.75" customHeight="1" thickBot="1">
      <c r="A13" s="315"/>
      <c r="B13" s="1484"/>
      <c r="C13" s="1485"/>
      <c r="D13" s="1485"/>
      <c r="E13" s="1485"/>
      <c r="F13" s="1455"/>
      <c r="G13" s="1456"/>
      <c r="H13" s="1456"/>
      <c r="I13" s="1457"/>
      <c r="J13" s="1457"/>
      <c r="K13" s="1457"/>
      <c r="L13" s="1457"/>
      <c r="M13" s="1457"/>
      <c r="N13" s="1457"/>
      <c r="O13" s="1457"/>
      <c r="P13" s="1457"/>
      <c r="Q13" s="1457"/>
      <c r="R13" s="1457"/>
      <c r="S13" s="1457"/>
      <c r="T13" s="1457"/>
      <c r="U13" s="1457"/>
      <c r="V13" s="1457"/>
      <c r="W13" s="1457"/>
      <c r="X13" s="1457"/>
      <c r="Y13" s="1457"/>
      <c r="Z13" s="1457"/>
      <c r="AA13" s="1457"/>
      <c r="AB13" s="1457"/>
      <c r="AC13" s="1457"/>
      <c r="AD13" s="1457"/>
      <c r="AE13" s="1457"/>
      <c r="AF13" s="1457"/>
      <c r="AG13" s="1457"/>
      <c r="AH13" s="1458"/>
      <c r="AI13" s="1459"/>
      <c r="AJ13" s="1457"/>
      <c r="AK13" s="1457"/>
      <c r="AL13" s="1457"/>
      <c r="AM13" s="1457"/>
      <c r="AN13" s="1457"/>
      <c r="AO13" s="1457"/>
      <c r="AP13" s="1457"/>
      <c r="AQ13" s="1457"/>
      <c r="AR13" s="1457"/>
      <c r="AS13" s="1457"/>
      <c r="AT13" s="1457"/>
      <c r="AU13" s="1457"/>
      <c r="AV13" s="1457"/>
      <c r="AW13" s="1457"/>
      <c r="AX13" s="1457"/>
      <c r="AY13" s="1457"/>
      <c r="AZ13" s="1457"/>
      <c r="BA13" s="1457"/>
      <c r="BB13" s="1457"/>
      <c r="BC13" s="1457"/>
      <c r="BD13" s="1457"/>
      <c r="BE13" s="1457"/>
      <c r="BF13" s="1457"/>
      <c r="BG13" s="1457"/>
      <c r="BH13" s="1457"/>
      <c r="BI13" s="1457"/>
      <c r="BJ13" s="1457"/>
      <c r="BK13" s="1458"/>
      <c r="BL13" s="1468"/>
      <c r="BM13" s="1468"/>
      <c r="BN13" s="358"/>
      <c r="BO13" s="359"/>
      <c r="BP13" s="358"/>
      <c r="BQ13" s="315"/>
      <c r="BS13" s="326"/>
      <c r="BT13" s="326"/>
      <c r="BU13" s="326"/>
      <c r="BV13" s="330"/>
      <c r="BW13" s="329"/>
      <c r="BX13" s="329"/>
      <c r="BY13" s="329"/>
      <c r="BZ13" s="328"/>
      <c r="CA13" s="326"/>
      <c r="CB13" s="326"/>
      <c r="CC13" s="326"/>
      <c r="CD13" s="326"/>
      <c r="CE13" s="310"/>
      <c r="CF13" s="326"/>
      <c r="CG13" s="326"/>
      <c r="CH13" s="326"/>
      <c r="CI13" s="326"/>
      <c r="CJ13" s="327"/>
      <c r="CK13" s="326"/>
      <c r="CL13" s="326"/>
      <c r="CM13" s="326"/>
      <c r="CN13" s="326"/>
      <c r="CO13" s="327"/>
      <c r="CP13" s="326"/>
      <c r="CQ13" s="326"/>
      <c r="CR13" s="326"/>
      <c r="CS13" s="326"/>
      <c r="CT13" s="326"/>
      <c r="CU13" s="325"/>
      <c r="CV13" s="320"/>
    </row>
    <row r="14" spans="1:100" ht="15.75" customHeight="1" thickBot="1">
      <c r="A14" s="315"/>
      <c r="B14" s="1486"/>
      <c r="C14" s="1487"/>
      <c r="D14" s="1487"/>
      <c r="E14" s="1487"/>
      <c r="F14" s="1473"/>
      <c r="G14" s="1474"/>
      <c r="H14" s="1474"/>
      <c r="I14" s="1460"/>
      <c r="J14" s="1460"/>
      <c r="K14" s="1460"/>
      <c r="L14" s="1460"/>
      <c r="M14" s="1460"/>
      <c r="N14" s="1460"/>
      <c r="O14" s="1460"/>
      <c r="P14" s="1460"/>
      <c r="Q14" s="1460"/>
      <c r="R14" s="1460"/>
      <c r="S14" s="1460"/>
      <c r="T14" s="1460"/>
      <c r="U14" s="1460"/>
      <c r="V14" s="1460"/>
      <c r="W14" s="1460"/>
      <c r="X14" s="1460"/>
      <c r="Y14" s="1460"/>
      <c r="Z14" s="1460"/>
      <c r="AA14" s="1460"/>
      <c r="AB14" s="1460"/>
      <c r="AC14" s="1460"/>
      <c r="AD14" s="1460"/>
      <c r="AE14" s="1460"/>
      <c r="AF14" s="1460"/>
      <c r="AG14" s="1460"/>
      <c r="AH14" s="1461"/>
      <c r="AI14" s="1475"/>
      <c r="AJ14" s="1460"/>
      <c r="AK14" s="1460"/>
      <c r="AL14" s="1460"/>
      <c r="AM14" s="1460"/>
      <c r="AN14" s="1460"/>
      <c r="AO14" s="1460"/>
      <c r="AP14" s="1460"/>
      <c r="AQ14" s="1460"/>
      <c r="AR14" s="1460"/>
      <c r="AS14" s="1460"/>
      <c r="AT14" s="1460"/>
      <c r="AU14" s="1460"/>
      <c r="AV14" s="1460"/>
      <c r="AW14" s="1460"/>
      <c r="AX14" s="1460"/>
      <c r="AY14" s="1460"/>
      <c r="AZ14" s="1460"/>
      <c r="BA14" s="1460"/>
      <c r="BB14" s="1460"/>
      <c r="BC14" s="1460"/>
      <c r="BD14" s="1460"/>
      <c r="BE14" s="1460"/>
      <c r="BF14" s="1460"/>
      <c r="BG14" s="1460"/>
      <c r="BH14" s="1460"/>
      <c r="BI14" s="1460"/>
      <c r="BJ14" s="1460"/>
      <c r="BK14" s="1461"/>
      <c r="BL14" s="1469"/>
      <c r="BM14" s="1469"/>
      <c r="BN14" s="322"/>
      <c r="BO14" s="322"/>
      <c r="BP14" s="322"/>
      <c r="BQ14" s="315"/>
      <c r="BS14" s="1398">
        <f>10+BW14+IF(Spell_Ability_Mod="",0,Spell_Ability_Mod)</f>
        <v>12</v>
      </c>
      <c r="BT14" s="1399"/>
      <c r="BU14" s="1400"/>
      <c r="BV14" s="327"/>
      <c r="BW14" s="1404">
        <v>2</v>
      </c>
      <c r="BX14" s="1404"/>
      <c r="BY14" s="1404"/>
      <c r="BZ14" s="331"/>
      <c r="CA14" s="1398">
        <f>SUM(CF14+CK14)</f>
        <v>0</v>
      </c>
      <c r="CB14" s="1399"/>
      <c r="CC14" s="1399"/>
      <c r="CD14" s="1400"/>
      <c r="CE14" s="310"/>
      <c r="CF14" s="1386"/>
      <c r="CG14" s="1387"/>
      <c r="CH14" s="1387"/>
      <c r="CI14" s="1388"/>
      <c r="CJ14" s="327"/>
      <c r="CK14" s="1386"/>
      <c r="CL14" s="1387"/>
      <c r="CM14" s="1387"/>
      <c r="CN14" s="1388"/>
      <c r="CO14" s="327"/>
      <c r="CP14" s="1392"/>
      <c r="CQ14" s="1393"/>
      <c r="CR14" s="1393"/>
      <c r="CS14" s="1393"/>
      <c r="CT14" s="1393"/>
      <c r="CU14" s="1394"/>
      <c r="CV14" s="320"/>
    </row>
    <row r="15" spans="1:100" ht="15.75" customHeight="1" thickBot="1">
      <c r="A15" s="315"/>
      <c r="B15" s="1482" t="s">
        <v>296</v>
      </c>
      <c r="C15" s="1483"/>
      <c r="D15" s="1483"/>
      <c r="E15" s="1483"/>
      <c r="F15" s="1472" t="s">
        <v>607</v>
      </c>
      <c r="G15" s="1472"/>
      <c r="H15" s="1472"/>
      <c r="I15" s="1472" t="s">
        <v>606</v>
      </c>
      <c r="J15" s="1472"/>
      <c r="K15" s="1472"/>
      <c r="L15" s="1472"/>
      <c r="M15" s="1472"/>
      <c r="N15" s="1472"/>
      <c r="O15" s="1472"/>
      <c r="P15" s="1472"/>
      <c r="Q15" s="1472"/>
      <c r="R15" s="1472"/>
      <c r="S15" s="1472"/>
      <c r="T15" s="1472"/>
      <c r="U15" s="1472"/>
      <c r="V15" s="1472"/>
      <c r="W15" s="1472"/>
      <c r="X15" s="1472"/>
      <c r="Y15" s="1472"/>
      <c r="Z15" s="1472"/>
      <c r="AA15" s="1472"/>
      <c r="AB15" s="1472"/>
      <c r="AC15" s="1472"/>
      <c r="AD15" s="1472"/>
      <c r="AE15" s="1472"/>
      <c r="AF15" s="1472"/>
      <c r="AG15" s="1472"/>
      <c r="AH15" s="1472"/>
      <c r="AI15" s="1476" t="s">
        <v>607</v>
      </c>
      <c r="AJ15" s="1472"/>
      <c r="AK15" s="1472"/>
      <c r="AL15" s="1472" t="s">
        <v>606</v>
      </c>
      <c r="AM15" s="1472"/>
      <c r="AN15" s="1472"/>
      <c r="AO15" s="1472"/>
      <c r="AP15" s="1472"/>
      <c r="AQ15" s="1472"/>
      <c r="AR15" s="1472"/>
      <c r="AS15" s="1472"/>
      <c r="AT15" s="1472"/>
      <c r="AU15" s="1472"/>
      <c r="AV15" s="1472"/>
      <c r="AW15" s="1472"/>
      <c r="AX15" s="1472"/>
      <c r="AY15" s="1472"/>
      <c r="AZ15" s="1472"/>
      <c r="BA15" s="1472"/>
      <c r="BB15" s="1472"/>
      <c r="BC15" s="1472"/>
      <c r="BD15" s="1472"/>
      <c r="BE15" s="1472"/>
      <c r="BF15" s="1472"/>
      <c r="BG15" s="1472"/>
      <c r="BH15" s="1472"/>
      <c r="BI15" s="1472"/>
      <c r="BJ15" s="1472"/>
      <c r="BK15" s="1472"/>
      <c r="BL15" s="1468" t="s">
        <v>605</v>
      </c>
      <c r="BM15" s="1468"/>
      <c r="BQ15" s="297"/>
      <c r="BS15" s="1401"/>
      <c r="BT15" s="1402"/>
      <c r="BU15" s="1403"/>
      <c r="BV15" s="330"/>
      <c r="BW15" s="1404"/>
      <c r="BX15" s="1404"/>
      <c r="BY15" s="1404"/>
      <c r="BZ15" s="328"/>
      <c r="CA15" s="1401"/>
      <c r="CB15" s="1402"/>
      <c r="CC15" s="1402"/>
      <c r="CD15" s="1403"/>
      <c r="CE15" s="310"/>
      <c r="CF15" s="1389"/>
      <c r="CG15" s="1390"/>
      <c r="CH15" s="1390"/>
      <c r="CI15" s="1391"/>
      <c r="CJ15" s="327"/>
      <c r="CK15" s="1389"/>
      <c r="CL15" s="1390"/>
      <c r="CM15" s="1390"/>
      <c r="CN15" s="1391"/>
      <c r="CO15" s="327"/>
      <c r="CP15" s="1395"/>
      <c r="CQ15" s="1396"/>
      <c r="CR15" s="1396"/>
      <c r="CS15" s="1396"/>
      <c r="CT15" s="1396"/>
      <c r="CU15" s="1397"/>
      <c r="CV15" s="320"/>
    </row>
    <row r="16" spans="1:100" ht="15.75" customHeight="1" thickBot="1">
      <c r="A16" s="315"/>
      <c r="B16" s="1484"/>
      <c r="C16" s="1485"/>
      <c r="D16" s="1485"/>
      <c r="E16" s="1485"/>
      <c r="F16" s="1480"/>
      <c r="G16" s="1481"/>
      <c r="H16" s="1481"/>
      <c r="I16" s="1466"/>
      <c r="J16" s="1466"/>
      <c r="K16" s="1466"/>
      <c r="L16" s="1466"/>
      <c r="M16" s="1466"/>
      <c r="N16" s="1466"/>
      <c r="O16" s="1466"/>
      <c r="P16" s="1466"/>
      <c r="Q16" s="1466"/>
      <c r="R16" s="1466"/>
      <c r="S16" s="1466"/>
      <c r="T16" s="1466"/>
      <c r="U16" s="1466"/>
      <c r="V16" s="1466"/>
      <c r="W16" s="1466"/>
      <c r="X16" s="1466"/>
      <c r="Y16" s="1466"/>
      <c r="Z16" s="1466"/>
      <c r="AA16" s="1466"/>
      <c r="AB16" s="1466"/>
      <c r="AC16" s="1466"/>
      <c r="AD16" s="1466"/>
      <c r="AE16" s="1466"/>
      <c r="AF16" s="1466"/>
      <c r="AG16" s="1466"/>
      <c r="AH16" s="1467"/>
      <c r="AI16" s="1470"/>
      <c r="AJ16" s="1471"/>
      <c r="AK16" s="1471"/>
      <c r="AL16" s="1466"/>
      <c r="AM16" s="1466"/>
      <c r="AN16" s="1466"/>
      <c r="AO16" s="1466"/>
      <c r="AP16" s="1466"/>
      <c r="AQ16" s="1466"/>
      <c r="AR16" s="1466"/>
      <c r="AS16" s="1466"/>
      <c r="AT16" s="1466"/>
      <c r="AU16" s="1466"/>
      <c r="AV16" s="1466"/>
      <c r="AW16" s="1466"/>
      <c r="AX16" s="1466"/>
      <c r="AY16" s="1466"/>
      <c r="AZ16" s="1466"/>
      <c r="BA16" s="1466"/>
      <c r="BB16" s="1466"/>
      <c r="BC16" s="1466"/>
      <c r="BD16" s="1466"/>
      <c r="BE16" s="1466"/>
      <c r="BF16" s="1466"/>
      <c r="BG16" s="1466"/>
      <c r="BH16" s="1466"/>
      <c r="BI16" s="1466"/>
      <c r="BJ16" s="1466"/>
      <c r="BK16" s="1467"/>
      <c r="BL16" s="1468"/>
      <c r="BM16" s="1468"/>
      <c r="BN16" s="358"/>
      <c r="BO16" s="359"/>
      <c r="BP16" s="358"/>
      <c r="BQ16" s="315"/>
      <c r="BS16" s="326"/>
      <c r="BT16" s="326"/>
      <c r="BU16" s="326"/>
      <c r="BV16" s="330"/>
      <c r="BW16" s="329"/>
      <c r="BX16" s="329"/>
      <c r="BY16" s="329"/>
      <c r="BZ16" s="328"/>
      <c r="CA16" s="326"/>
      <c r="CB16" s="326"/>
      <c r="CC16" s="326"/>
      <c r="CD16" s="326"/>
      <c r="CE16" s="310"/>
      <c r="CF16" s="326"/>
      <c r="CG16" s="326"/>
      <c r="CH16" s="326"/>
      <c r="CI16" s="326"/>
      <c r="CJ16" s="327"/>
      <c r="CK16" s="326"/>
      <c r="CL16" s="326"/>
      <c r="CM16" s="326"/>
      <c r="CN16" s="326"/>
      <c r="CO16" s="327"/>
      <c r="CP16" s="326"/>
      <c r="CQ16" s="326"/>
      <c r="CR16" s="326"/>
      <c r="CS16" s="326"/>
      <c r="CT16" s="326"/>
      <c r="CU16" s="325"/>
      <c r="CV16" s="320"/>
    </row>
    <row r="17" spans="1:100" ht="15.75" customHeight="1">
      <c r="A17" s="315"/>
      <c r="B17" s="1484"/>
      <c r="C17" s="1485"/>
      <c r="D17" s="1485"/>
      <c r="E17" s="1485"/>
      <c r="F17" s="1462"/>
      <c r="G17" s="1463"/>
      <c r="H17" s="1463"/>
      <c r="I17" s="1457"/>
      <c r="J17" s="1457"/>
      <c r="K17" s="1457"/>
      <c r="L17" s="1457"/>
      <c r="M17" s="1457"/>
      <c r="N17" s="1457"/>
      <c r="O17" s="1457"/>
      <c r="P17" s="1457"/>
      <c r="Q17" s="1457"/>
      <c r="R17" s="1457"/>
      <c r="S17" s="1457"/>
      <c r="T17" s="1457"/>
      <c r="U17" s="1457"/>
      <c r="V17" s="1457"/>
      <c r="W17" s="1457"/>
      <c r="X17" s="1457"/>
      <c r="Y17" s="1457"/>
      <c r="Z17" s="1457"/>
      <c r="AA17" s="1457"/>
      <c r="AB17" s="1457"/>
      <c r="AC17" s="1457"/>
      <c r="AD17" s="1457"/>
      <c r="AE17" s="1457"/>
      <c r="AF17" s="1457"/>
      <c r="AG17" s="1457"/>
      <c r="AH17" s="1458"/>
      <c r="AI17" s="1464"/>
      <c r="AJ17" s="1465"/>
      <c r="AK17" s="1465"/>
      <c r="AL17" s="1457"/>
      <c r="AM17" s="1457"/>
      <c r="AN17" s="1457"/>
      <c r="AO17" s="1457"/>
      <c r="AP17" s="1457"/>
      <c r="AQ17" s="1457"/>
      <c r="AR17" s="1457"/>
      <c r="AS17" s="1457"/>
      <c r="AT17" s="1457"/>
      <c r="AU17" s="1457"/>
      <c r="AV17" s="1457"/>
      <c r="AW17" s="1457"/>
      <c r="AX17" s="1457"/>
      <c r="AY17" s="1457"/>
      <c r="AZ17" s="1457"/>
      <c r="BA17" s="1457"/>
      <c r="BB17" s="1457"/>
      <c r="BC17" s="1457"/>
      <c r="BD17" s="1457"/>
      <c r="BE17" s="1457"/>
      <c r="BF17" s="1457"/>
      <c r="BG17" s="1457"/>
      <c r="BH17" s="1457"/>
      <c r="BI17" s="1457"/>
      <c r="BJ17" s="1457"/>
      <c r="BK17" s="1458"/>
      <c r="BL17" s="1468"/>
      <c r="BM17" s="1468"/>
      <c r="BN17" s="359"/>
      <c r="BO17" s="359"/>
      <c r="BP17" s="359"/>
      <c r="BQ17" s="297"/>
      <c r="BS17" s="1398">
        <f>10+BW17+IF(Spell_Ability_Mod="",0,Spell_Ability_Mod)</f>
        <v>13</v>
      </c>
      <c r="BT17" s="1399"/>
      <c r="BU17" s="1400"/>
      <c r="BV17" s="327"/>
      <c r="BW17" s="1404">
        <v>3</v>
      </c>
      <c r="BX17" s="1404"/>
      <c r="BY17" s="1404"/>
      <c r="BZ17" s="331"/>
      <c r="CA17" s="1398">
        <f>SUM(CF17+CK17)</f>
        <v>0</v>
      </c>
      <c r="CB17" s="1399"/>
      <c r="CC17" s="1399"/>
      <c r="CD17" s="1400"/>
      <c r="CE17" s="310"/>
      <c r="CF17" s="1386"/>
      <c r="CG17" s="1387"/>
      <c r="CH17" s="1387"/>
      <c r="CI17" s="1388"/>
      <c r="CJ17" s="327"/>
      <c r="CK17" s="1386"/>
      <c r="CL17" s="1387"/>
      <c r="CM17" s="1387"/>
      <c r="CN17" s="1388"/>
      <c r="CO17" s="327"/>
      <c r="CP17" s="1392"/>
      <c r="CQ17" s="1393"/>
      <c r="CR17" s="1393"/>
      <c r="CS17" s="1393"/>
      <c r="CT17" s="1393"/>
      <c r="CU17" s="1394"/>
      <c r="CV17" s="320"/>
    </row>
    <row r="18" spans="1:100" ht="15.75" customHeight="1" thickBot="1">
      <c r="A18" s="315"/>
      <c r="B18" s="1484"/>
      <c r="C18" s="1485"/>
      <c r="D18" s="1485"/>
      <c r="E18" s="1485"/>
      <c r="F18" s="1462"/>
      <c r="G18" s="1463"/>
      <c r="H18" s="1463"/>
      <c r="I18" s="1457"/>
      <c r="J18" s="1457"/>
      <c r="K18" s="1457"/>
      <c r="L18" s="1457"/>
      <c r="M18" s="1457"/>
      <c r="N18" s="1457"/>
      <c r="O18" s="1457"/>
      <c r="P18" s="1457"/>
      <c r="Q18" s="1457"/>
      <c r="R18" s="1457"/>
      <c r="S18" s="1457"/>
      <c r="T18" s="1457"/>
      <c r="U18" s="1457"/>
      <c r="V18" s="1457"/>
      <c r="W18" s="1457"/>
      <c r="X18" s="1457"/>
      <c r="Y18" s="1457"/>
      <c r="Z18" s="1457"/>
      <c r="AA18" s="1457"/>
      <c r="AB18" s="1457"/>
      <c r="AC18" s="1457"/>
      <c r="AD18" s="1457"/>
      <c r="AE18" s="1457"/>
      <c r="AF18" s="1457"/>
      <c r="AG18" s="1457"/>
      <c r="AH18" s="1458"/>
      <c r="AI18" s="1464"/>
      <c r="AJ18" s="1465"/>
      <c r="AK18" s="1465"/>
      <c r="AL18" s="1457"/>
      <c r="AM18" s="1457"/>
      <c r="AN18" s="1457"/>
      <c r="AO18" s="1457"/>
      <c r="AP18" s="1457"/>
      <c r="AQ18" s="1457"/>
      <c r="AR18" s="1457"/>
      <c r="AS18" s="1457"/>
      <c r="AT18" s="1457"/>
      <c r="AU18" s="1457"/>
      <c r="AV18" s="1457"/>
      <c r="AW18" s="1457"/>
      <c r="AX18" s="1457"/>
      <c r="AY18" s="1457"/>
      <c r="AZ18" s="1457"/>
      <c r="BA18" s="1457"/>
      <c r="BB18" s="1457"/>
      <c r="BC18" s="1457"/>
      <c r="BD18" s="1457"/>
      <c r="BE18" s="1457"/>
      <c r="BF18" s="1457"/>
      <c r="BG18" s="1457"/>
      <c r="BH18" s="1457"/>
      <c r="BI18" s="1457"/>
      <c r="BJ18" s="1457"/>
      <c r="BK18" s="1458"/>
      <c r="BL18" s="1468"/>
      <c r="BM18" s="1468"/>
      <c r="BN18" s="358"/>
      <c r="BO18" s="359"/>
      <c r="BP18" s="358"/>
      <c r="BQ18" s="315"/>
      <c r="BS18" s="1401"/>
      <c r="BT18" s="1402"/>
      <c r="BU18" s="1403"/>
      <c r="BV18" s="330"/>
      <c r="BW18" s="1404"/>
      <c r="BX18" s="1404"/>
      <c r="BY18" s="1404"/>
      <c r="BZ18" s="328"/>
      <c r="CA18" s="1401"/>
      <c r="CB18" s="1402"/>
      <c r="CC18" s="1402"/>
      <c r="CD18" s="1403"/>
      <c r="CE18" s="310"/>
      <c r="CF18" s="1389"/>
      <c r="CG18" s="1390"/>
      <c r="CH18" s="1390"/>
      <c r="CI18" s="1391"/>
      <c r="CJ18" s="327"/>
      <c r="CK18" s="1389"/>
      <c r="CL18" s="1390"/>
      <c r="CM18" s="1390"/>
      <c r="CN18" s="1391"/>
      <c r="CO18" s="327"/>
      <c r="CP18" s="1395"/>
      <c r="CQ18" s="1396"/>
      <c r="CR18" s="1396"/>
      <c r="CS18" s="1396"/>
      <c r="CT18" s="1396"/>
      <c r="CU18" s="1397"/>
      <c r="CV18" s="320"/>
    </row>
    <row r="19" spans="1:100" ht="15.75" customHeight="1" thickBot="1">
      <c r="A19" s="315"/>
      <c r="B19" s="1484"/>
      <c r="C19" s="1485"/>
      <c r="D19" s="1485"/>
      <c r="E19" s="1485"/>
      <c r="F19" s="1462"/>
      <c r="G19" s="1463"/>
      <c r="H19" s="1463"/>
      <c r="I19" s="1457"/>
      <c r="J19" s="1457"/>
      <c r="K19" s="1457"/>
      <c r="L19" s="1457"/>
      <c r="M19" s="1457"/>
      <c r="N19" s="1457"/>
      <c r="O19" s="1457"/>
      <c r="P19" s="1457"/>
      <c r="Q19" s="1457"/>
      <c r="R19" s="1457"/>
      <c r="S19" s="1457"/>
      <c r="T19" s="1457"/>
      <c r="U19" s="1457"/>
      <c r="V19" s="1457"/>
      <c r="W19" s="1457"/>
      <c r="X19" s="1457"/>
      <c r="Y19" s="1457"/>
      <c r="Z19" s="1457"/>
      <c r="AA19" s="1457"/>
      <c r="AB19" s="1457"/>
      <c r="AC19" s="1457"/>
      <c r="AD19" s="1457"/>
      <c r="AE19" s="1457"/>
      <c r="AF19" s="1457"/>
      <c r="AG19" s="1457"/>
      <c r="AH19" s="1458"/>
      <c r="AI19" s="1464"/>
      <c r="AJ19" s="1465"/>
      <c r="AK19" s="1465"/>
      <c r="AL19" s="1457"/>
      <c r="AM19" s="1457"/>
      <c r="AN19" s="1457"/>
      <c r="AO19" s="1457"/>
      <c r="AP19" s="1457"/>
      <c r="AQ19" s="1457"/>
      <c r="AR19" s="1457"/>
      <c r="AS19" s="1457"/>
      <c r="AT19" s="1457"/>
      <c r="AU19" s="1457"/>
      <c r="AV19" s="1457"/>
      <c r="AW19" s="1457"/>
      <c r="AX19" s="1457"/>
      <c r="AY19" s="1457"/>
      <c r="AZ19" s="1457"/>
      <c r="BA19" s="1457"/>
      <c r="BB19" s="1457"/>
      <c r="BC19" s="1457"/>
      <c r="BD19" s="1457"/>
      <c r="BE19" s="1457"/>
      <c r="BF19" s="1457"/>
      <c r="BG19" s="1457"/>
      <c r="BH19" s="1457"/>
      <c r="BI19" s="1457"/>
      <c r="BJ19" s="1457"/>
      <c r="BK19" s="1458"/>
      <c r="BL19" s="1468"/>
      <c r="BM19" s="1468"/>
      <c r="BN19" s="359"/>
      <c r="BO19" s="359"/>
      <c r="BP19" s="359"/>
      <c r="BQ19" s="297"/>
      <c r="BS19" s="326"/>
      <c r="BT19" s="326"/>
      <c r="BU19" s="326"/>
      <c r="BV19" s="330"/>
      <c r="BW19" s="329"/>
      <c r="BX19" s="329"/>
      <c r="BY19" s="329"/>
      <c r="BZ19" s="328"/>
      <c r="CA19" s="326"/>
      <c r="CB19" s="326"/>
      <c r="CC19" s="326"/>
      <c r="CD19" s="326"/>
      <c r="CE19" s="310"/>
      <c r="CF19" s="326"/>
      <c r="CG19" s="326"/>
      <c r="CH19" s="326"/>
      <c r="CI19" s="326"/>
      <c r="CJ19" s="327"/>
      <c r="CK19" s="326"/>
      <c r="CL19" s="326"/>
      <c r="CM19" s="326"/>
      <c r="CN19" s="326"/>
      <c r="CO19" s="327"/>
      <c r="CP19" s="326"/>
      <c r="CQ19" s="326"/>
      <c r="CR19" s="326"/>
      <c r="CS19" s="326"/>
      <c r="CT19" s="326"/>
      <c r="CU19" s="325"/>
      <c r="CV19" s="320"/>
    </row>
    <row r="20" spans="1:100" ht="15.75" customHeight="1">
      <c r="A20" s="315"/>
      <c r="B20" s="1484"/>
      <c r="C20" s="1485"/>
      <c r="D20" s="1485"/>
      <c r="E20" s="1485"/>
      <c r="F20" s="1455"/>
      <c r="G20" s="1456"/>
      <c r="H20" s="1456"/>
      <c r="I20" s="1457"/>
      <c r="J20" s="1457"/>
      <c r="K20" s="1457"/>
      <c r="L20" s="1457"/>
      <c r="M20" s="1457"/>
      <c r="N20" s="1457"/>
      <c r="O20" s="1457"/>
      <c r="P20" s="1457"/>
      <c r="Q20" s="1457"/>
      <c r="R20" s="1457"/>
      <c r="S20" s="1457"/>
      <c r="T20" s="1457"/>
      <c r="U20" s="1457"/>
      <c r="V20" s="1457"/>
      <c r="W20" s="1457"/>
      <c r="X20" s="1457"/>
      <c r="Y20" s="1457"/>
      <c r="Z20" s="1457"/>
      <c r="AA20" s="1457"/>
      <c r="AB20" s="1457"/>
      <c r="AC20" s="1457"/>
      <c r="AD20" s="1457"/>
      <c r="AE20" s="1457"/>
      <c r="AF20" s="1457"/>
      <c r="AG20" s="1457"/>
      <c r="AH20" s="1458"/>
      <c r="AI20" s="1459"/>
      <c r="AJ20" s="1457"/>
      <c r="AK20" s="1457"/>
      <c r="AL20" s="1457"/>
      <c r="AM20" s="1457"/>
      <c r="AN20" s="1457"/>
      <c r="AO20" s="1457"/>
      <c r="AP20" s="1457"/>
      <c r="AQ20" s="1457"/>
      <c r="AR20" s="1457"/>
      <c r="AS20" s="1457"/>
      <c r="AT20" s="1457"/>
      <c r="AU20" s="1457"/>
      <c r="AV20" s="1457"/>
      <c r="AW20" s="1457"/>
      <c r="AX20" s="1457"/>
      <c r="AY20" s="1457"/>
      <c r="AZ20" s="1457"/>
      <c r="BA20" s="1457"/>
      <c r="BB20" s="1457"/>
      <c r="BC20" s="1457"/>
      <c r="BD20" s="1457"/>
      <c r="BE20" s="1457"/>
      <c r="BF20" s="1457"/>
      <c r="BG20" s="1457"/>
      <c r="BH20" s="1457"/>
      <c r="BI20" s="1457"/>
      <c r="BJ20" s="1457"/>
      <c r="BK20" s="1458"/>
      <c r="BL20" s="1468"/>
      <c r="BM20" s="1468"/>
      <c r="BN20" s="358"/>
      <c r="BO20" s="359"/>
      <c r="BP20" s="358"/>
      <c r="BQ20" s="315"/>
      <c r="BS20" s="1398">
        <f>10+BW20+IF(Spell_Ability_Mod="",0,Spell_Ability_Mod)</f>
        <v>14</v>
      </c>
      <c r="BT20" s="1399"/>
      <c r="BU20" s="1400"/>
      <c r="BV20" s="327"/>
      <c r="BW20" s="1404">
        <v>4</v>
      </c>
      <c r="BX20" s="1404"/>
      <c r="BY20" s="1404"/>
      <c r="BZ20" s="331"/>
      <c r="CA20" s="1398">
        <f>SUM(CF20+CK20)</f>
        <v>0</v>
      </c>
      <c r="CB20" s="1399"/>
      <c r="CC20" s="1399"/>
      <c r="CD20" s="1400"/>
      <c r="CE20" s="310"/>
      <c r="CF20" s="1386"/>
      <c r="CG20" s="1387"/>
      <c r="CH20" s="1387"/>
      <c r="CI20" s="1388"/>
      <c r="CJ20" s="327"/>
      <c r="CK20" s="1386"/>
      <c r="CL20" s="1387"/>
      <c r="CM20" s="1387"/>
      <c r="CN20" s="1388"/>
      <c r="CO20" s="327"/>
      <c r="CP20" s="1392"/>
      <c r="CQ20" s="1393"/>
      <c r="CR20" s="1393"/>
      <c r="CS20" s="1393"/>
      <c r="CT20" s="1393"/>
      <c r="CU20" s="1394"/>
      <c r="CV20" s="320"/>
    </row>
    <row r="21" spans="1:100" ht="15.75" customHeight="1" thickBot="1">
      <c r="A21" s="315"/>
      <c r="B21" s="1484"/>
      <c r="C21" s="1485"/>
      <c r="D21" s="1485"/>
      <c r="E21" s="1485"/>
      <c r="F21" s="1455"/>
      <c r="G21" s="1456"/>
      <c r="H21" s="1456"/>
      <c r="I21" s="1457"/>
      <c r="J21" s="1457"/>
      <c r="K21" s="1457"/>
      <c r="L21" s="1457"/>
      <c r="M21" s="1457"/>
      <c r="N21" s="1457"/>
      <c r="O21" s="1457"/>
      <c r="P21" s="1457"/>
      <c r="Q21" s="1457"/>
      <c r="R21" s="1457"/>
      <c r="S21" s="1457"/>
      <c r="T21" s="1457"/>
      <c r="U21" s="1457"/>
      <c r="V21" s="1457"/>
      <c r="W21" s="1457"/>
      <c r="X21" s="1457"/>
      <c r="Y21" s="1457"/>
      <c r="Z21" s="1457"/>
      <c r="AA21" s="1457"/>
      <c r="AB21" s="1457"/>
      <c r="AC21" s="1457"/>
      <c r="AD21" s="1457"/>
      <c r="AE21" s="1457"/>
      <c r="AF21" s="1457"/>
      <c r="AG21" s="1457"/>
      <c r="AH21" s="1458"/>
      <c r="AI21" s="1459"/>
      <c r="AJ21" s="1457"/>
      <c r="AK21" s="1457"/>
      <c r="AL21" s="1457"/>
      <c r="AM21" s="1457"/>
      <c r="AN21" s="1457"/>
      <c r="AO21" s="1457"/>
      <c r="AP21" s="1457"/>
      <c r="AQ21" s="1457"/>
      <c r="AR21" s="1457"/>
      <c r="AS21" s="1457"/>
      <c r="AT21" s="1457"/>
      <c r="AU21" s="1457"/>
      <c r="AV21" s="1457"/>
      <c r="AW21" s="1457"/>
      <c r="AX21" s="1457"/>
      <c r="AY21" s="1457"/>
      <c r="AZ21" s="1457"/>
      <c r="BA21" s="1457"/>
      <c r="BB21" s="1457"/>
      <c r="BC21" s="1457"/>
      <c r="BD21" s="1457"/>
      <c r="BE21" s="1457"/>
      <c r="BF21" s="1457"/>
      <c r="BG21" s="1457"/>
      <c r="BH21" s="1457"/>
      <c r="BI21" s="1457"/>
      <c r="BJ21" s="1457"/>
      <c r="BK21" s="1458"/>
      <c r="BL21" s="1468"/>
      <c r="BM21" s="1468"/>
      <c r="BN21" s="359"/>
      <c r="BO21" s="359"/>
      <c r="BP21" s="359"/>
      <c r="BQ21" s="297"/>
      <c r="BS21" s="1401"/>
      <c r="BT21" s="1402"/>
      <c r="BU21" s="1403"/>
      <c r="BV21" s="330"/>
      <c r="BW21" s="1404"/>
      <c r="BX21" s="1404"/>
      <c r="BY21" s="1404"/>
      <c r="BZ21" s="328"/>
      <c r="CA21" s="1401"/>
      <c r="CB21" s="1402"/>
      <c r="CC21" s="1402"/>
      <c r="CD21" s="1403"/>
      <c r="CE21" s="310"/>
      <c r="CF21" s="1389"/>
      <c r="CG21" s="1390"/>
      <c r="CH21" s="1390"/>
      <c r="CI21" s="1391"/>
      <c r="CJ21" s="327"/>
      <c r="CK21" s="1389"/>
      <c r="CL21" s="1390"/>
      <c r="CM21" s="1390"/>
      <c r="CN21" s="1391"/>
      <c r="CO21" s="327"/>
      <c r="CP21" s="1395"/>
      <c r="CQ21" s="1396"/>
      <c r="CR21" s="1396"/>
      <c r="CS21" s="1396"/>
      <c r="CT21" s="1396"/>
      <c r="CU21" s="1397"/>
      <c r="CV21" s="320"/>
    </row>
    <row r="22" spans="1:100" ht="15.75" customHeight="1" thickBot="1">
      <c r="A22" s="315"/>
      <c r="B22" s="1484"/>
      <c r="C22" s="1485"/>
      <c r="D22" s="1485"/>
      <c r="E22" s="1485"/>
      <c r="F22" s="1455"/>
      <c r="G22" s="1456"/>
      <c r="H22" s="1456"/>
      <c r="I22" s="1457"/>
      <c r="J22" s="1457"/>
      <c r="K22" s="1457"/>
      <c r="L22" s="1457"/>
      <c r="M22" s="1457"/>
      <c r="N22" s="1457"/>
      <c r="O22" s="1457"/>
      <c r="P22" s="1457"/>
      <c r="Q22" s="1457"/>
      <c r="R22" s="1457"/>
      <c r="S22" s="1457"/>
      <c r="T22" s="1457"/>
      <c r="U22" s="1457"/>
      <c r="V22" s="1457"/>
      <c r="W22" s="1457"/>
      <c r="X22" s="1457"/>
      <c r="Y22" s="1457"/>
      <c r="Z22" s="1457"/>
      <c r="AA22" s="1457"/>
      <c r="AB22" s="1457"/>
      <c r="AC22" s="1457"/>
      <c r="AD22" s="1457"/>
      <c r="AE22" s="1457"/>
      <c r="AF22" s="1457"/>
      <c r="AG22" s="1457"/>
      <c r="AH22" s="1458"/>
      <c r="AI22" s="1459"/>
      <c r="AJ22" s="1457"/>
      <c r="AK22" s="1457"/>
      <c r="AL22" s="1457"/>
      <c r="AM22" s="1457"/>
      <c r="AN22" s="1457"/>
      <c r="AO22" s="1457"/>
      <c r="AP22" s="1457"/>
      <c r="AQ22" s="1457"/>
      <c r="AR22" s="1457"/>
      <c r="AS22" s="1457"/>
      <c r="AT22" s="1457"/>
      <c r="AU22" s="1457"/>
      <c r="AV22" s="1457"/>
      <c r="AW22" s="1457"/>
      <c r="AX22" s="1457"/>
      <c r="AY22" s="1457"/>
      <c r="AZ22" s="1457"/>
      <c r="BA22" s="1457"/>
      <c r="BB22" s="1457"/>
      <c r="BC22" s="1457"/>
      <c r="BD22" s="1457"/>
      <c r="BE22" s="1457"/>
      <c r="BF22" s="1457"/>
      <c r="BG22" s="1457"/>
      <c r="BH22" s="1457"/>
      <c r="BI22" s="1457"/>
      <c r="BJ22" s="1457"/>
      <c r="BK22" s="1458"/>
      <c r="BL22" s="1468"/>
      <c r="BM22" s="1468"/>
      <c r="BN22" s="358"/>
      <c r="BO22" s="359"/>
      <c r="BP22" s="358"/>
      <c r="BQ22" s="315"/>
      <c r="BS22" s="326"/>
      <c r="BT22" s="326"/>
      <c r="BU22" s="326"/>
      <c r="BV22" s="330"/>
      <c r="BW22" s="329"/>
      <c r="BX22" s="329"/>
      <c r="BY22" s="329"/>
      <c r="BZ22" s="328"/>
      <c r="CA22" s="326"/>
      <c r="CB22" s="326"/>
      <c r="CC22" s="326"/>
      <c r="CD22" s="326"/>
      <c r="CE22" s="310"/>
      <c r="CF22" s="326"/>
      <c r="CG22" s="326"/>
      <c r="CH22" s="326"/>
      <c r="CI22" s="326"/>
      <c r="CJ22" s="327"/>
      <c r="CK22" s="326"/>
      <c r="CL22" s="326"/>
      <c r="CM22" s="326"/>
      <c r="CN22" s="326"/>
      <c r="CO22" s="327"/>
      <c r="CP22" s="326"/>
      <c r="CQ22" s="326"/>
      <c r="CR22" s="326"/>
      <c r="CS22" s="326"/>
      <c r="CT22" s="326"/>
      <c r="CU22" s="325"/>
      <c r="CV22" s="320"/>
    </row>
    <row r="23" spans="1:100" ht="15.75" customHeight="1">
      <c r="A23" s="315"/>
      <c r="B23" s="1484"/>
      <c r="C23" s="1485"/>
      <c r="D23" s="1485"/>
      <c r="E23" s="1485"/>
      <c r="F23" s="1455"/>
      <c r="G23" s="1456"/>
      <c r="H23" s="1456"/>
      <c r="I23" s="1457"/>
      <c r="J23" s="1457"/>
      <c r="K23" s="1457"/>
      <c r="L23" s="1457"/>
      <c r="M23" s="1457"/>
      <c r="N23" s="1457"/>
      <c r="O23" s="1457"/>
      <c r="P23" s="1457"/>
      <c r="Q23" s="1457"/>
      <c r="R23" s="1457"/>
      <c r="S23" s="1457"/>
      <c r="T23" s="1457"/>
      <c r="U23" s="1457"/>
      <c r="V23" s="1457"/>
      <c r="W23" s="1457"/>
      <c r="X23" s="1457"/>
      <c r="Y23" s="1457"/>
      <c r="Z23" s="1457"/>
      <c r="AA23" s="1457"/>
      <c r="AB23" s="1457"/>
      <c r="AC23" s="1457"/>
      <c r="AD23" s="1457"/>
      <c r="AE23" s="1457"/>
      <c r="AF23" s="1457"/>
      <c r="AG23" s="1457"/>
      <c r="AH23" s="1458"/>
      <c r="AI23" s="1459"/>
      <c r="AJ23" s="1457"/>
      <c r="AK23" s="1457"/>
      <c r="AL23" s="1457"/>
      <c r="AM23" s="1457"/>
      <c r="AN23" s="1457"/>
      <c r="AO23" s="1457"/>
      <c r="AP23" s="1457"/>
      <c r="AQ23" s="1457"/>
      <c r="AR23" s="1457"/>
      <c r="AS23" s="1457"/>
      <c r="AT23" s="1457"/>
      <c r="AU23" s="1457"/>
      <c r="AV23" s="1457"/>
      <c r="AW23" s="1457"/>
      <c r="AX23" s="1457"/>
      <c r="AY23" s="1457"/>
      <c r="AZ23" s="1457"/>
      <c r="BA23" s="1457"/>
      <c r="BB23" s="1457"/>
      <c r="BC23" s="1457"/>
      <c r="BD23" s="1457"/>
      <c r="BE23" s="1457"/>
      <c r="BF23" s="1457"/>
      <c r="BG23" s="1457"/>
      <c r="BH23" s="1457"/>
      <c r="BI23" s="1457"/>
      <c r="BJ23" s="1457"/>
      <c r="BK23" s="1458"/>
      <c r="BL23" s="1468"/>
      <c r="BM23" s="1468"/>
      <c r="BN23" s="359"/>
      <c r="BO23" s="359"/>
      <c r="BP23" s="359"/>
      <c r="BQ23" s="297"/>
      <c r="BS23" s="1398">
        <f>10+BW23+IF(Spell_Ability_Mod="",0,Spell_Ability_Mod)</f>
        <v>15</v>
      </c>
      <c r="BT23" s="1399"/>
      <c r="BU23" s="1400"/>
      <c r="BV23" s="327"/>
      <c r="BW23" s="1404">
        <v>5</v>
      </c>
      <c r="BX23" s="1404"/>
      <c r="BY23" s="1404"/>
      <c r="BZ23" s="331"/>
      <c r="CA23" s="1398">
        <f>SUM(CF23+CK23)</f>
        <v>0</v>
      </c>
      <c r="CB23" s="1399"/>
      <c r="CC23" s="1399"/>
      <c r="CD23" s="1400"/>
      <c r="CE23" s="310"/>
      <c r="CF23" s="1386"/>
      <c r="CG23" s="1387"/>
      <c r="CH23" s="1387"/>
      <c r="CI23" s="1388"/>
      <c r="CJ23" s="327"/>
      <c r="CK23" s="1386"/>
      <c r="CL23" s="1387"/>
      <c r="CM23" s="1387"/>
      <c r="CN23" s="1388"/>
      <c r="CO23" s="327"/>
      <c r="CP23" s="1392"/>
      <c r="CQ23" s="1393"/>
      <c r="CR23" s="1393"/>
      <c r="CS23" s="1393"/>
      <c r="CT23" s="1393"/>
      <c r="CU23" s="1394"/>
      <c r="CV23" s="320"/>
    </row>
    <row r="24" spans="1:100" ht="15.75" customHeight="1" thickBot="1">
      <c r="A24" s="315"/>
      <c r="B24" s="1484"/>
      <c r="C24" s="1485"/>
      <c r="D24" s="1485"/>
      <c r="E24" s="1485"/>
      <c r="F24" s="1455"/>
      <c r="G24" s="1456"/>
      <c r="H24" s="1456"/>
      <c r="I24" s="1457"/>
      <c r="J24" s="1457"/>
      <c r="K24" s="1457"/>
      <c r="L24" s="1457"/>
      <c r="M24" s="1457"/>
      <c r="N24" s="1457"/>
      <c r="O24" s="1457"/>
      <c r="P24" s="1457"/>
      <c r="Q24" s="1457"/>
      <c r="R24" s="1457"/>
      <c r="S24" s="1457"/>
      <c r="T24" s="1457"/>
      <c r="U24" s="1457"/>
      <c r="V24" s="1457"/>
      <c r="W24" s="1457"/>
      <c r="X24" s="1457"/>
      <c r="Y24" s="1457"/>
      <c r="Z24" s="1457"/>
      <c r="AA24" s="1457"/>
      <c r="AB24" s="1457"/>
      <c r="AC24" s="1457"/>
      <c r="AD24" s="1457"/>
      <c r="AE24" s="1457"/>
      <c r="AF24" s="1457"/>
      <c r="AG24" s="1457"/>
      <c r="AH24" s="1458"/>
      <c r="AI24" s="1459"/>
      <c r="AJ24" s="1457"/>
      <c r="AK24" s="1457"/>
      <c r="AL24" s="1457"/>
      <c r="AM24" s="1457"/>
      <c r="AN24" s="1457"/>
      <c r="AO24" s="1457"/>
      <c r="AP24" s="1457"/>
      <c r="AQ24" s="1457"/>
      <c r="AR24" s="1457"/>
      <c r="AS24" s="1457"/>
      <c r="AT24" s="1457"/>
      <c r="AU24" s="1457"/>
      <c r="AV24" s="1457"/>
      <c r="AW24" s="1457"/>
      <c r="AX24" s="1457"/>
      <c r="AY24" s="1457"/>
      <c r="AZ24" s="1457"/>
      <c r="BA24" s="1457"/>
      <c r="BB24" s="1457"/>
      <c r="BC24" s="1457"/>
      <c r="BD24" s="1457"/>
      <c r="BE24" s="1457"/>
      <c r="BF24" s="1457"/>
      <c r="BG24" s="1457"/>
      <c r="BH24" s="1457"/>
      <c r="BI24" s="1457"/>
      <c r="BJ24" s="1457"/>
      <c r="BK24" s="1458"/>
      <c r="BL24" s="1468"/>
      <c r="BM24" s="1468"/>
      <c r="BN24" s="358"/>
      <c r="BO24" s="359"/>
      <c r="BP24" s="358"/>
      <c r="BQ24" s="315"/>
      <c r="BS24" s="1401"/>
      <c r="BT24" s="1402"/>
      <c r="BU24" s="1403"/>
      <c r="BV24" s="330"/>
      <c r="BW24" s="1404"/>
      <c r="BX24" s="1404"/>
      <c r="BY24" s="1404"/>
      <c r="BZ24" s="328"/>
      <c r="CA24" s="1401"/>
      <c r="CB24" s="1402"/>
      <c r="CC24" s="1402"/>
      <c r="CD24" s="1403"/>
      <c r="CE24" s="310"/>
      <c r="CF24" s="1389"/>
      <c r="CG24" s="1390"/>
      <c r="CH24" s="1390"/>
      <c r="CI24" s="1391"/>
      <c r="CJ24" s="327"/>
      <c r="CK24" s="1389"/>
      <c r="CL24" s="1390"/>
      <c r="CM24" s="1390"/>
      <c r="CN24" s="1391"/>
      <c r="CO24" s="327"/>
      <c r="CP24" s="1395"/>
      <c r="CQ24" s="1396"/>
      <c r="CR24" s="1396"/>
      <c r="CS24" s="1396"/>
      <c r="CT24" s="1396"/>
      <c r="CU24" s="1397"/>
      <c r="CV24" s="320"/>
    </row>
    <row r="25" spans="1:100" ht="15.75" customHeight="1" thickBot="1">
      <c r="A25" s="315"/>
      <c r="B25" s="1486"/>
      <c r="C25" s="1487"/>
      <c r="D25" s="1487"/>
      <c r="E25" s="1487"/>
      <c r="F25" s="1473"/>
      <c r="G25" s="1474"/>
      <c r="H25" s="1474"/>
      <c r="I25" s="1460"/>
      <c r="J25" s="1460"/>
      <c r="K25" s="1460"/>
      <c r="L25" s="1460"/>
      <c r="M25" s="1460"/>
      <c r="N25" s="1460"/>
      <c r="O25" s="1460"/>
      <c r="P25" s="1460"/>
      <c r="Q25" s="1460"/>
      <c r="R25" s="1460"/>
      <c r="S25" s="1460"/>
      <c r="T25" s="1460"/>
      <c r="U25" s="1460"/>
      <c r="V25" s="1460"/>
      <c r="W25" s="1460"/>
      <c r="X25" s="1460"/>
      <c r="Y25" s="1460"/>
      <c r="Z25" s="1460"/>
      <c r="AA25" s="1460"/>
      <c r="AB25" s="1460"/>
      <c r="AC25" s="1460"/>
      <c r="AD25" s="1460"/>
      <c r="AE25" s="1460"/>
      <c r="AF25" s="1460"/>
      <c r="AG25" s="1460"/>
      <c r="AH25" s="1461"/>
      <c r="AI25" s="1475"/>
      <c r="AJ25" s="1460"/>
      <c r="AK25" s="1460"/>
      <c r="AL25" s="1460"/>
      <c r="AM25" s="1460"/>
      <c r="AN25" s="1460"/>
      <c r="AO25" s="1460"/>
      <c r="AP25" s="1460"/>
      <c r="AQ25" s="1460"/>
      <c r="AR25" s="1460"/>
      <c r="AS25" s="1460"/>
      <c r="AT25" s="1460"/>
      <c r="AU25" s="1460"/>
      <c r="AV25" s="1460"/>
      <c r="AW25" s="1460"/>
      <c r="AX25" s="1460"/>
      <c r="AY25" s="1460"/>
      <c r="AZ25" s="1460"/>
      <c r="BA25" s="1460"/>
      <c r="BB25" s="1460"/>
      <c r="BC25" s="1460"/>
      <c r="BD25" s="1460"/>
      <c r="BE25" s="1460"/>
      <c r="BF25" s="1460"/>
      <c r="BG25" s="1460"/>
      <c r="BH25" s="1460"/>
      <c r="BI25" s="1460"/>
      <c r="BJ25" s="1460"/>
      <c r="BK25" s="1461"/>
      <c r="BL25" s="1469"/>
      <c r="BM25" s="1469"/>
      <c r="BN25" s="322"/>
      <c r="BO25" s="322"/>
      <c r="BP25" s="322"/>
      <c r="BQ25" s="315"/>
      <c r="BS25" s="326"/>
      <c r="BT25" s="326"/>
      <c r="BU25" s="326"/>
      <c r="BV25" s="330"/>
      <c r="BW25" s="329"/>
      <c r="BX25" s="329"/>
      <c r="BY25" s="329"/>
      <c r="BZ25" s="328"/>
      <c r="CA25" s="326"/>
      <c r="CB25" s="326"/>
      <c r="CC25" s="326"/>
      <c r="CD25" s="326"/>
      <c r="CE25" s="310"/>
      <c r="CF25" s="326"/>
      <c r="CG25" s="326"/>
      <c r="CH25" s="326"/>
      <c r="CI25" s="326"/>
      <c r="CJ25" s="327"/>
      <c r="CK25" s="326"/>
      <c r="CL25" s="326"/>
      <c r="CM25" s="326"/>
      <c r="CN25" s="326"/>
      <c r="CO25" s="327"/>
      <c r="CP25" s="326"/>
      <c r="CQ25" s="326"/>
      <c r="CR25" s="326"/>
      <c r="CS25" s="326"/>
      <c r="CT25" s="326"/>
      <c r="CU25" s="325"/>
      <c r="CV25" s="320"/>
    </row>
    <row r="26" spans="1:100" ht="15.75" customHeight="1">
      <c r="A26" s="315"/>
      <c r="B26" s="1482" t="s">
        <v>297</v>
      </c>
      <c r="C26" s="1483"/>
      <c r="D26" s="1483"/>
      <c r="E26" s="1483"/>
      <c r="F26" s="1472" t="s">
        <v>607</v>
      </c>
      <c r="G26" s="1472"/>
      <c r="H26" s="1472"/>
      <c r="I26" s="1472" t="s">
        <v>606</v>
      </c>
      <c r="J26" s="1472"/>
      <c r="K26" s="1472"/>
      <c r="L26" s="1472"/>
      <c r="M26" s="1472"/>
      <c r="N26" s="1472"/>
      <c r="O26" s="1472"/>
      <c r="P26" s="1472"/>
      <c r="Q26" s="1472"/>
      <c r="R26" s="1472"/>
      <c r="S26" s="1472"/>
      <c r="T26" s="1472"/>
      <c r="U26" s="1472"/>
      <c r="V26" s="1472"/>
      <c r="W26" s="1472"/>
      <c r="X26" s="1472"/>
      <c r="Y26" s="1472"/>
      <c r="Z26" s="1472"/>
      <c r="AA26" s="1472"/>
      <c r="AB26" s="1472"/>
      <c r="AC26" s="1472"/>
      <c r="AD26" s="1472"/>
      <c r="AE26" s="1472"/>
      <c r="AF26" s="1472"/>
      <c r="AG26" s="1472"/>
      <c r="AH26" s="1472"/>
      <c r="AI26" s="1476" t="s">
        <v>607</v>
      </c>
      <c r="AJ26" s="1472"/>
      <c r="AK26" s="1472"/>
      <c r="AL26" s="1472" t="s">
        <v>606</v>
      </c>
      <c r="AM26" s="1472"/>
      <c r="AN26" s="1472"/>
      <c r="AO26" s="1472"/>
      <c r="AP26" s="1472"/>
      <c r="AQ26" s="1472"/>
      <c r="AR26" s="1472"/>
      <c r="AS26" s="1472"/>
      <c r="AT26" s="1472"/>
      <c r="AU26" s="1472"/>
      <c r="AV26" s="1472"/>
      <c r="AW26" s="1472"/>
      <c r="AX26" s="1472"/>
      <c r="AY26" s="1472"/>
      <c r="AZ26" s="1472"/>
      <c r="BA26" s="1472"/>
      <c r="BB26" s="1472"/>
      <c r="BC26" s="1472"/>
      <c r="BD26" s="1472"/>
      <c r="BE26" s="1472"/>
      <c r="BF26" s="1472"/>
      <c r="BG26" s="1472"/>
      <c r="BH26" s="1472"/>
      <c r="BI26" s="1472"/>
      <c r="BJ26" s="1472"/>
      <c r="BK26" s="1472"/>
      <c r="BL26" s="1468" t="s">
        <v>605</v>
      </c>
      <c r="BM26" s="1468"/>
      <c r="BQ26" s="297"/>
      <c r="BS26" s="1398">
        <f>10+BW26+IF(Spell_Ability_Mod="",0,Spell_Ability_Mod)</f>
        <v>16</v>
      </c>
      <c r="BT26" s="1399"/>
      <c r="BU26" s="1400"/>
      <c r="BV26" s="327"/>
      <c r="BW26" s="1404">
        <v>6</v>
      </c>
      <c r="BX26" s="1404"/>
      <c r="BY26" s="1404"/>
      <c r="BZ26" s="331"/>
      <c r="CA26" s="1398">
        <f>SUM(CF26+CK26)</f>
        <v>0</v>
      </c>
      <c r="CB26" s="1399"/>
      <c r="CC26" s="1399"/>
      <c r="CD26" s="1400"/>
      <c r="CE26" s="310"/>
      <c r="CF26" s="1386"/>
      <c r="CG26" s="1387"/>
      <c r="CH26" s="1387"/>
      <c r="CI26" s="1388"/>
      <c r="CJ26" s="327"/>
      <c r="CK26" s="1386"/>
      <c r="CL26" s="1387"/>
      <c r="CM26" s="1387"/>
      <c r="CN26" s="1388"/>
      <c r="CO26" s="327"/>
      <c r="CP26" s="1392"/>
      <c r="CQ26" s="1393"/>
      <c r="CR26" s="1393"/>
      <c r="CS26" s="1393"/>
      <c r="CT26" s="1393"/>
      <c r="CU26" s="1394"/>
      <c r="CV26" s="320"/>
    </row>
    <row r="27" spans="1:100" ht="15.75" customHeight="1" thickBot="1">
      <c r="A27" s="315"/>
      <c r="B27" s="1484"/>
      <c r="C27" s="1485"/>
      <c r="D27" s="1485"/>
      <c r="E27" s="1485"/>
      <c r="F27" s="1480"/>
      <c r="G27" s="1481"/>
      <c r="H27" s="1481"/>
      <c r="I27" s="1466"/>
      <c r="J27" s="1466"/>
      <c r="K27" s="1466"/>
      <c r="L27" s="1466"/>
      <c r="M27" s="1466"/>
      <c r="N27" s="1466"/>
      <c r="O27" s="1466"/>
      <c r="P27" s="1466"/>
      <c r="Q27" s="1466"/>
      <c r="R27" s="1466"/>
      <c r="S27" s="1466"/>
      <c r="T27" s="1466"/>
      <c r="U27" s="1466"/>
      <c r="V27" s="1466"/>
      <c r="W27" s="1466"/>
      <c r="X27" s="1466"/>
      <c r="Y27" s="1466"/>
      <c r="Z27" s="1466"/>
      <c r="AA27" s="1466"/>
      <c r="AB27" s="1466"/>
      <c r="AC27" s="1466"/>
      <c r="AD27" s="1466"/>
      <c r="AE27" s="1466"/>
      <c r="AF27" s="1466"/>
      <c r="AG27" s="1466"/>
      <c r="AH27" s="1467"/>
      <c r="AI27" s="1470"/>
      <c r="AJ27" s="1471"/>
      <c r="AK27" s="1471"/>
      <c r="AL27" s="1466"/>
      <c r="AM27" s="1466"/>
      <c r="AN27" s="1466"/>
      <c r="AO27" s="1466"/>
      <c r="AP27" s="1466"/>
      <c r="AQ27" s="1466"/>
      <c r="AR27" s="1466"/>
      <c r="AS27" s="1466"/>
      <c r="AT27" s="1466"/>
      <c r="AU27" s="1466"/>
      <c r="AV27" s="1466"/>
      <c r="AW27" s="1466"/>
      <c r="AX27" s="1466"/>
      <c r="AY27" s="1466"/>
      <c r="AZ27" s="1466"/>
      <c r="BA27" s="1466"/>
      <c r="BB27" s="1466"/>
      <c r="BC27" s="1466"/>
      <c r="BD27" s="1466"/>
      <c r="BE27" s="1466"/>
      <c r="BF27" s="1466"/>
      <c r="BG27" s="1466"/>
      <c r="BH27" s="1466"/>
      <c r="BI27" s="1466"/>
      <c r="BJ27" s="1466"/>
      <c r="BK27" s="1467"/>
      <c r="BL27" s="1468"/>
      <c r="BM27" s="1468"/>
      <c r="BN27" s="358"/>
      <c r="BO27" s="359"/>
      <c r="BP27" s="358"/>
      <c r="BQ27" s="315"/>
      <c r="BS27" s="1401"/>
      <c r="BT27" s="1402"/>
      <c r="BU27" s="1403"/>
      <c r="BV27" s="330"/>
      <c r="BW27" s="1404"/>
      <c r="BX27" s="1404"/>
      <c r="BY27" s="1404"/>
      <c r="BZ27" s="328"/>
      <c r="CA27" s="1401"/>
      <c r="CB27" s="1402"/>
      <c r="CC27" s="1402"/>
      <c r="CD27" s="1403"/>
      <c r="CE27" s="310"/>
      <c r="CF27" s="1389"/>
      <c r="CG27" s="1390"/>
      <c r="CH27" s="1390"/>
      <c r="CI27" s="1391"/>
      <c r="CJ27" s="327"/>
      <c r="CK27" s="1389"/>
      <c r="CL27" s="1390"/>
      <c r="CM27" s="1390"/>
      <c r="CN27" s="1391"/>
      <c r="CO27" s="327"/>
      <c r="CP27" s="1395"/>
      <c r="CQ27" s="1396"/>
      <c r="CR27" s="1396"/>
      <c r="CS27" s="1396"/>
      <c r="CT27" s="1396"/>
      <c r="CU27" s="1397"/>
      <c r="CV27" s="320"/>
    </row>
    <row r="28" spans="1:100" ht="15.75" customHeight="1" thickBot="1">
      <c r="A28" s="315"/>
      <c r="B28" s="1484"/>
      <c r="C28" s="1485"/>
      <c r="D28" s="1485"/>
      <c r="E28" s="1485"/>
      <c r="F28" s="1462"/>
      <c r="G28" s="1463"/>
      <c r="H28" s="1463"/>
      <c r="I28" s="1457"/>
      <c r="J28" s="1457"/>
      <c r="K28" s="1457"/>
      <c r="L28" s="1457"/>
      <c r="M28" s="1457"/>
      <c r="N28" s="1457"/>
      <c r="O28" s="1457"/>
      <c r="P28" s="1457"/>
      <c r="Q28" s="1457"/>
      <c r="R28" s="1457"/>
      <c r="S28" s="1457"/>
      <c r="T28" s="1457"/>
      <c r="U28" s="1457"/>
      <c r="V28" s="1457"/>
      <c r="W28" s="1457"/>
      <c r="X28" s="1457"/>
      <c r="Y28" s="1457"/>
      <c r="Z28" s="1457"/>
      <c r="AA28" s="1457"/>
      <c r="AB28" s="1457"/>
      <c r="AC28" s="1457"/>
      <c r="AD28" s="1457"/>
      <c r="AE28" s="1457"/>
      <c r="AF28" s="1457"/>
      <c r="AG28" s="1457"/>
      <c r="AH28" s="1458"/>
      <c r="AI28" s="1464"/>
      <c r="AJ28" s="1465"/>
      <c r="AK28" s="1465"/>
      <c r="AL28" s="1457"/>
      <c r="AM28" s="1457"/>
      <c r="AN28" s="1457"/>
      <c r="AO28" s="1457"/>
      <c r="AP28" s="1457"/>
      <c r="AQ28" s="1457"/>
      <c r="AR28" s="1457"/>
      <c r="AS28" s="1457"/>
      <c r="AT28" s="1457"/>
      <c r="AU28" s="1457"/>
      <c r="AV28" s="1457"/>
      <c r="AW28" s="1457"/>
      <c r="AX28" s="1457"/>
      <c r="AY28" s="1457"/>
      <c r="AZ28" s="1457"/>
      <c r="BA28" s="1457"/>
      <c r="BB28" s="1457"/>
      <c r="BC28" s="1457"/>
      <c r="BD28" s="1457"/>
      <c r="BE28" s="1457"/>
      <c r="BF28" s="1457"/>
      <c r="BG28" s="1457"/>
      <c r="BH28" s="1457"/>
      <c r="BI28" s="1457"/>
      <c r="BJ28" s="1457"/>
      <c r="BK28" s="1458"/>
      <c r="BL28" s="1468"/>
      <c r="BM28" s="1468"/>
      <c r="BN28" s="359"/>
      <c r="BO28" s="359"/>
      <c r="BP28" s="359"/>
      <c r="BQ28" s="297"/>
      <c r="BS28" s="326"/>
      <c r="BT28" s="326"/>
      <c r="BU28" s="326"/>
      <c r="BV28" s="330"/>
      <c r="BW28" s="329"/>
      <c r="BX28" s="329"/>
      <c r="BY28" s="329"/>
      <c r="BZ28" s="328"/>
      <c r="CA28" s="326"/>
      <c r="CB28" s="326"/>
      <c r="CC28" s="326"/>
      <c r="CD28" s="326"/>
      <c r="CE28" s="310"/>
      <c r="CF28" s="326"/>
      <c r="CG28" s="326"/>
      <c r="CH28" s="326"/>
      <c r="CI28" s="326"/>
      <c r="CJ28" s="327"/>
      <c r="CK28" s="326"/>
      <c r="CL28" s="326"/>
      <c r="CM28" s="326"/>
      <c r="CN28" s="326"/>
      <c r="CO28" s="327"/>
      <c r="CP28" s="326"/>
      <c r="CQ28" s="326"/>
      <c r="CR28" s="326"/>
      <c r="CS28" s="326"/>
      <c r="CT28" s="326"/>
      <c r="CU28" s="325"/>
      <c r="CV28" s="320"/>
    </row>
    <row r="29" spans="1:100" ht="15.75" customHeight="1">
      <c r="A29" s="315"/>
      <c r="B29" s="1484"/>
      <c r="C29" s="1485"/>
      <c r="D29" s="1485"/>
      <c r="E29" s="1485"/>
      <c r="F29" s="1462"/>
      <c r="G29" s="1463"/>
      <c r="H29" s="1463"/>
      <c r="I29" s="1457"/>
      <c r="J29" s="1457"/>
      <c r="K29" s="1457"/>
      <c r="L29" s="1457"/>
      <c r="M29" s="1457"/>
      <c r="N29" s="1457"/>
      <c r="O29" s="1457"/>
      <c r="P29" s="1457"/>
      <c r="Q29" s="1457"/>
      <c r="R29" s="1457"/>
      <c r="S29" s="1457"/>
      <c r="T29" s="1457"/>
      <c r="U29" s="1457"/>
      <c r="V29" s="1457"/>
      <c r="W29" s="1457"/>
      <c r="X29" s="1457"/>
      <c r="Y29" s="1457"/>
      <c r="Z29" s="1457"/>
      <c r="AA29" s="1457"/>
      <c r="AB29" s="1457"/>
      <c r="AC29" s="1457"/>
      <c r="AD29" s="1457"/>
      <c r="AE29" s="1457"/>
      <c r="AF29" s="1457"/>
      <c r="AG29" s="1457"/>
      <c r="AH29" s="1458"/>
      <c r="AI29" s="1464"/>
      <c r="AJ29" s="1465"/>
      <c r="AK29" s="1465"/>
      <c r="AL29" s="1457"/>
      <c r="AM29" s="1457"/>
      <c r="AN29" s="1457"/>
      <c r="AO29" s="1457"/>
      <c r="AP29" s="1457"/>
      <c r="AQ29" s="1457"/>
      <c r="AR29" s="1457"/>
      <c r="AS29" s="1457"/>
      <c r="AT29" s="1457"/>
      <c r="AU29" s="1457"/>
      <c r="AV29" s="1457"/>
      <c r="AW29" s="1457"/>
      <c r="AX29" s="1457"/>
      <c r="AY29" s="1457"/>
      <c r="AZ29" s="1457"/>
      <c r="BA29" s="1457"/>
      <c r="BB29" s="1457"/>
      <c r="BC29" s="1457"/>
      <c r="BD29" s="1457"/>
      <c r="BE29" s="1457"/>
      <c r="BF29" s="1457"/>
      <c r="BG29" s="1457"/>
      <c r="BH29" s="1457"/>
      <c r="BI29" s="1457"/>
      <c r="BJ29" s="1457"/>
      <c r="BK29" s="1458"/>
      <c r="BL29" s="1468"/>
      <c r="BM29" s="1468"/>
      <c r="BN29" s="358"/>
      <c r="BO29" s="359"/>
      <c r="BP29" s="358"/>
      <c r="BQ29" s="315"/>
      <c r="BS29" s="1398">
        <f>10+BW29+IF(Spell_Ability_Mod="",0,Spell_Ability_Mod)</f>
        <v>17</v>
      </c>
      <c r="BT29" s="1399"/>
      <c r="BU29" s="1400"/>
      <c r="BV29" s="327"/>
      <c r="BW29" s="1404">
        <v>7</v>
      </c>
      <c r="BX29" s="1404"/>
      <c r="BY29" s="1404"/>
      <c r="BZ29" s="331"/>
      <c r="CA29" s="1398">
        <f>SUM(CF29+CK29)</f>
        <v>0</v>
      </c>
      <c r="CB29" s="1399"/>
      <c r="CC29" s="1399"/>
      <c r="CD29" s="1400"/>
      <c r="CE29" s="310"/>
      <c r="CF29" s="1386"/>
      <c r="CG29" s="1387"/>
      <c r="CH29" s="1387"/>
      <c r="CI29" s="1388"/>
      <c r="CJ29" s="327"/>
      <c r="CK29" s="1386"/>
      <c r="CL29" s="1387"/>
      <c r="CM29" s="1387"/>
      <c r="CN29" s="1388"/>
      <c r="CO29" s="327"/>
      <c r="CP29" s="1392"/>
      <c r="CQ29" s="1393"/>
      <c r="CR29" s="1393"/>
      <c r="CS29" s="1393"/>
      <c r="CT29" s="1393"/>
      <c r="CU29" s="1394"/>
      <c r="CV29" s="320"/>
    </row>
    <row r="30" spans="1:100" ht="15.75" customHeight="1" thickBot="1">
      <c r="A30" s="315"/>
      <c r="B30" s="1484"/>
      <c r="C30" s="1485"/>
      <c r="D30" s="1485"/>
      <c r="E30" s="1485"/>
      <c r="F30" s="1462"/>
      <c r="G30" s="1463"/>
      <c r="H30" s="1463"/>
      <c r="I30" s="1457"/>
      <c r="J30" s="1457"/>
      <c r="K30" s="1457"/>
      <c r="L30" s="1457"/>
      <c r="M30" s="1457"/>
      <c r="N30" s="1457"/>
      <c r="O30" s="1457"/>
      <c r="P30" s="1457"/>
      <c r="Q30" s="1457"/>
      <c r="R30" s="1457"/>
      <c r="S30" s="1457"/>
      <c r="T30" s="1457"/>
      <c r="U30" s="1457"/>
      <c r="V30" s="1457"/>
      <c r="W30" s="1457"/>
      <c r="X30" s="1457"/>
      <c r="Y30" s="1457"/>
      <c r="Z30" s="1457"/>
      <c r="AA30" s="1457"/>
      <c r="AB30" s="1457"/>
      <c r="AC30" s="1457"/>
      <c r="AD30" s="1457"/>
      <c r="AE30" s="1457"/>
      <c r="AF30" s="1457"/>
      <c r="AG30" s="1457"/>
      <c r="AH30" s="1458"/>
      <c r="AI30" s="1464"/>
      <c r="AJ30" s="1465"/>
      <c r="AK30" s="1465"/>
      <c r="AL30" s="1457"/>
      <c r="AM30" s="1457"/>
      <c r="AN30" s="1457"/>
      <c r="AO30" s="1457"/>
      <c r="AP30" s="1457"/>
      <c r="AQ30" s="1457"/>
      <c r="AR30" s="1457"/>
      <c r="AS30" s="1457"/>
      <c r="AT30" s="1457"/>
      <c r="AU30" s="1457"/>
      <c r="AV30" s="1457"/>
      <c r="AW30" s="1457"/>
      <c r="AX30" s="1457"/>
      <c r="AY30" s="1457"/>
      <c r="AZ30" s="1457"/>
      <c r="BA30" s="1457"/>
      <c r="BB30" s="1457"/>
      <c r="BC30" s="1457"/>
      <c r="BD30" s="1457"/>
      <c r="BE30" s="1457"/>
      <c r="BF30" s="1457"/>
      <c r="BG30" s="1457"/>
      <c r="BH30" s="1457"/>
      <c r="BI30" s="1457"/>
      <c r="BJ30" s="1457"/>
      <c r="BK30" s="1458"/>
      <c r="BL30" s="1468"/>
      <c r="BM30" s="1468"/>
      <c r="BN30" s="359"/>
      <c r="BO30" s="359"/>
      <c r="BP30" s="359"/>
      <c r="BQ30" s="297"/>
      <c r="BS30" s="1401"/>
      <c r="BT30" s="1402"/>
      <c r="BU30" s="1403"/>
      <c r="BV30" s="330"/>
      <c r="BW30" s="1404"/>
      <c r="BX30" s="1404"/>
      <c r="BY30" s="1404"/>
      <c r="BZ30" s="328"/>
      <c r="CA30" s="1401"/>
      <c r="CB30" s="1402"/>
      <c r="CC30" s="1402"/>
      <c r="CD30" s="1403"/>
      <c r="CE30" s="310"/>
      <c r="CF30" s="1389"/>
      <c r="CG30" s="1390"/>
      <c r="CH30" s="1390"/>
      <c r="CI30" s="1391"/>
      <c r="CJ30" s="327"/>
      <c r="CK30" s="1389"/>
      <c r="CL30" s="1390"/>
      <c r="CM30" s="1390"/>
      <c r="CN30" s="1391"/>
      <c r="CO30" s="327"/>
      <c r="CP30" s="1395"/>
      <c r="CQ30" s="1396"/>
      <c r="CR30" s="1396"/>
      <c r="CS30" s="1396"/>
      <c r="CT30" s="1396"/>
      <c r="CU30" s="1397"/>
      <c r="CV30" s="320"/>
    </row>
    <row r="31" spans="1:100" ht="15.75" customHeight="1" thickBot="1">
      <c r="A31" s="315"/>
      <c r="B31" s="1484"/>
      <c r="C31" s="1485"/>
      <c r="D31" s="1485"/>
      <c r="E31" s="1485"/>
      <c r="F31" s="1455"/>
      <c r="G31" s="1456"/>
      <c r="H31" s="1456"/>
      <c r="I31" s="1457"/>
      <c r="J31" s="1457"/>
      <c r="K31" s="1457"/>
      <c r="L31" s="1457"/>
      <c r="M31" s="1457"/>
      <c r="N31" s="1457"/>
      <c r="O31" s="1457"/>
      <c r="P31" s="1457"/>
      <c r="Q31" s="1457"/>
      <c r="R31" s="1457"/>
      <c r="S31" s="1457"/>
      <c r="T31" s="1457"/>
      <c r="U31" s="1457"/>
      <c r="V31" s="1457"/>
      <c r="W31" s="1457"/>
      <c r="X31" s="1457"/>
      <c r="Y31" s="1457"/>
      <c r="Z31" s="1457"/>
      <c r="AA31" s="1457"/>
      <c r="AB31" s="1457"/>
      <c r="AC31" s="1457"/>
      <c r="AD31" s="1457"/>
      <c r="AE31" s="1457"/>
      <c r="AF31" s="1457"/>
      <c r="AG31" s="1457"/>
      <c r="AH31" s="1458"/>
      <c r="AI31" s="1459"/>
      <c r="AJ31" s="1457"/>
      <c r="AK31" s="1457"/>
      <c r="AL31" s="1457"/>
      <c r="AM31" s="1457"/>
      <c r="AN31" s="1457"/>
      <c r="AO31" s="1457"/>
      <c r="AP31" s="1457"/>
      <c r="AQ31" s="1457"/>
      <c r="AR31" s="1457"/>
      <c r="AS31" s="1457"/>
      <c r="AT31" s="1457"/>
      <c r="AU31" s="1457"/>
      <c r="AV31" s="1457"/>
      <c r="AW31" s="1457"/>
      <c r="AX31" s="1457"/>
      <c r="AY31" s="1457"/>
      <c r="AZ31" s="1457"/>
      <c r="BA31" s="1457"/>
      <c r="BB31" s="1457"/>
      <c r="BC31" s="1457"/>
      <c r="BD31" s="1457"/>
      <c r="BE31" s="1457"/>
      <c r="BF31" s="1457"/>
      <c r="BG31" s="1457"/>
      <c r="BH31" s="1457"/>
      <c r="BI31" s="1457"/>
      <c r="BJ31" s="1457"/>
      <c r="BK31" s="1458"/>
      <c r="BL31" s="1468"/>
      <c r="BM31" s="1468"/>
      <c r="BN31" s="358"/>
      <c r="BO31" s="359"/>
      <c r="BP31" s="358"/>
      <c r="BQ31" s="315"/>
      <c r="BS31" s="326"/>
      <c r="BT31" s="326"/>
      <c r="BU31" s="326"/>
      <c r="BV31" s="330"/>
      <c r="BW31" s="329"/>
      <c r="BX31" s="329"/>
      <c r="BY31" s="329"/>
      <c r="BZ31" s="328"/>
      <c r="CA31" s="326"/>
      <c r="CB31" s="326"/>
      <c r="CC31" s="326"/>
      <c r="CD31" s="326"/>
      <c r="CE31" s="310"/>
      <c r="CF31" s="326"/>
      <c r="CG31" s="326"/>
      <c r="CH31" s="326"/>
      <c r="CI31" s="326"/>
      <c r="CJ31" s="327"/>
      <c r="CK31" s="326"/>
      <c r="CL31" s="326"/>
      <c r="CM31" s="326"/>
      <c r="CN31" s="326"/>
      <c r="CO31" s="327"/>
      <c r="CP31" s="326"/>
      <c r="CQ31" s="326"/>
      <c r="CR31" s="326"/>
      <c r="CS31" s="326"/>
      <c r="CT31" s="326"/>
      <c r="CU31" s="325"/>
      <c r="CV31" s="320"/>
    </row>
    <row r="32" spans="1:100" ht="15.75" customHeight="1">
      <c r="A32" s="315"/>
      <c r="B32" s="1484"/>
      <c r="C32" s="1485"/>
      <c r="D32" s="1485"/>
      <c r="E32" s="1485"/>
      <c r="F32" s="1455"/>
      <c r="G32" s="1456"/>
      <c r="H32" s="1456"/>
      <c r="I32" s="1457"/>
      <c r="J32" s="1457"/>
      <c r="K32" s="1457"/>
      <c r="L32" s="1457"/>
      <c r="M32" s="1457"/>
      <c r="N32" s="1457"/>
      <c r="O32" s="1457"/>
      <c r="P32" s="1457"/>
      <c r="Q32" s="1457"/>
      <c r="R32" s="1457"/>
      <c r="S32" s="1457"/>
      <c r="T32" s="1457"/>
      <c r="U32" s="1457"/>
      <c r="V32" s="1457"/>
      <c r="W32" s="1457"/>
      <c r="X32" s="1457"/>
      <c r="Y32" s="1457"/>
      <c r="Z32" s="1457"/>
      <c r="AA32" s="1457"/>
      <c r="AB32" s="1457"/>
      <c r="AC32" s="1457"/>
      <c r="AD32" s="1457"/>
      <c r="AE32" s="1457"/>
      <c r="AF32" s="1457"/>
      <c r="AG32" s="1457"/>
      <c r="AH32" s="1458"/>
      <c r="AI32" s="1459"/>
      <c r="AJ32" s="1457"/>
      <c r="AK32" s="1457"/>
      <c r="AL32" s="1457"/>
      <c r="AM32" s="1457"/>
      <c r="AN32" s="1457"/>
      <c r="AO32" s="1457"/>
      <c r="AP32" s="1457"/>
      <c r="AQ32" s="1457"/>
      <c r="AR32" s="1457"/>
      <c r="AS32" s="1457"/>
      <c r="AT32" s="1457"/>
      <c r="AU32" s="1457"/>
      <c r="AV32" s="1457"/>
      <c r="AW32" s="1457"/>
      <c r="AX32" s="1457"/>
      <c r="AY32" s="1457"/>
      <c r="AZ32" s="1457"/>
      <c r="BA32" s="1457"/>
      <c r="BB32" s="1457"/>
      <c r="BC32" s="1457"/>
      <c r="BD32" s="1457"/>
      <c r="BE32" s="1457"/>
      <c r="BF32" s="1457"/>
      <c r="BG32" s="1457"/>
      <c r="BH32" s="1457"/>
      <c r="BI32" s="1457"/>
      <c r="BJ32" s="1457"/>
      <c r="BK32" s="1458"/>
      <c r="BL32" s="1468"/>
      <c r="BM32" s="1468"/>
      <c r="BN32" s="359"/>
      <c r="BO32" s="359"/>
      <c r="BP32" s="359"/>
      <c r="BQ32" s="297"/>
      <c r="BS32" s="1398">
        <f>10+BW32+IF(Spell_Ability_Mod="",0,Spell_Ability_Mod)</f>
        <v>18</v>
      </c>
      <c r="BT32" s="1399"/>
      <c r="BU32" s="1400"/>
      <c r="BV32" s="327"/>
      <c r="BW32" s="1404">
        <v>8</v>
      </c>
      <c r="BX32" s="1404"/>
      <c r="BY32" s="1404"/>
      <c r="BZ32" s="331"/>
      <c r="CA32" s="1398">
        <f>SUM(CF32+CK32)</f>
        <v>0</v>
      </c>
      <c r="CB32" s="1399"/>
      <c r="CC32" s="1399"/>
      <c r="CD32" s="1400"/>
      <c r="CE32" s="310"/>
      <c r="CF32" s="1386"/>
      <c r="CG32" s="1387"/>
      <c r="CH32" s="1387"/>
      <c r="CI32" s="1388"/>
      <c r="CJ32" s="327"/>
      <c r="CK32" s="1386"/>
      <c r="CL32" s="1387"/>
      <c r="CM32" s="1387"/>
      <c r="CN32" s="1388"/>
      <c r="CO32" s="327"/>
      <c r="CP32" s="1392"/>
      <c r="CQ32" s="1393"/>
      <c r="CR32" s="1393"/>
      <c r="CS32" s="1393"/>
      <c r="CT32" s="1393"/>
      <c r="CU32" s="1394"/>
      <c r="CV32" s="320"/>
    </row>
    <row r="33" spans="1:100" ht="15.75" customHeight="1" thickBot="1">
      <c r="A33" s="315"/>
      <c r="B33" s="1484"/>
      <c r="C33" s="1485"/>
      <c r="D33" s="1485"/>
      <c r="E33" s="1485"/>
      <c r="F33" s="1455"/>
      <c r="G33" s="1456"/>
      <c r="H33" s="1456"/>
      <c r="I33" s="1457"/>
      <c r="J33" s="1457"/>
      <c r="K33" s="1457"/>
      <c r="L33" s="1457"/>
      <c r="M33" s="1457"/>
      <c r="N33" s="1457"/>
      <c r="O33" s="1457"/>
      <c r="P33" s="1457"/>
      <c r="Q33" s="1457"/>
      <c r="R33" s="1457"/>
      <c r="S33" s="1457"/>
      <c r="T33" s="1457"/>
      <c r="U33" s="1457"/>
      <c r="V33" s="1457"/>
      <c r="W33" s="1457"/>
      <c r="X33" s="1457"/>
      <c r="Y33" s="1457"/>
      <c r="Z33" s="1457"/>
      <c r="AA33" s="1457"/>
      <c r="AB33" s="1457"/>
      <c r="AC33" s="1457"/>
      <c r="AD33" s="1457"/>
      <c r="AE33" s="1457"/>
      <c r="AF33" s="1457"/>
      <c r="AG33" s="1457"/>
      <c r="AH33" s="1458"/>
      <c r="AI33" s="1459"/>
      <c r="AJ33" s="1457"/>
      <c r="AK33" s="1457"/>
      <c r="AL33" s="1457"/>
      <c r="AM33" s="1457"/>
      <c r="AN33" s="1457"/>
      <c r="AO33" s="1457"/>
      <c r="AP33" s="1457"/>
      <c r="AQ33" s="1457"/>
      <c r="AR33" s="1457"/>
      <c r="AS33" s="1457"/>
      <c r="AT33" s="1457"/>
      <c r="AU33" s="1457"/>
      <c r="AV33" s="1457"/>
      <c r="AW33" s="1457"/>
      <c r="AX33" s="1457"/>
      <c r="AY33" s="1457"/>
      <c r="AZ33" s="1457"/>
      <c r="BA33" s="1457"/>
      <c r="BB33" s="1457"/>
      <c r="BC33" s="1457"/>
      <c r="BD33" s="1457"/>
      <c r="BE33" s="1457"/>
      <c r="BF33" s="1457"/>
      <c r="BG33" s="1457"/>
      <c r="BH33" s="1457"/>
      <c r="BI33" s="1457"/>
      <c r="BJ33" s="1457"/>
      <c r="BK33" s="1458"/>
      <c r="BL33" s="1468"/>
      <c r="BM33" s="1468"/>
      <c r="BN33" s="358"/>
      <c r="BO33" s="359"/>
      <c r="BP33" s="358"/>
      <c r="BQ33" s="315"/>
      <c r="BS33" s="1401"/>
      <c r="BT33" s="1402"/>
      <c r="BU33" s="1403"/>
      <c r="BV33" s="330"/>
      <c r="BW33" s="1404"/>
      <c r="BX33" s="1404"/>
      <c r="BY33" s="1404"/>
      <c r="BZ33" s="328"/>
      <c r="CA33" s="1401"/>
      <c r="CB33" s="1402"/>
      <c r="CC33" s="1402"/>
      <c r="CD33" s="1403"/>
      <c r="CE33" s="310"/>
      <c r="CF33" s="1389"/>
      <c r="CG33" s="1390"/>
      <c r="CH33" s="1390"/>
      <c r="CI33" s="1391"/>
      <c r="CJ33" s="327"/>
      <c r="CK33" s="1389"/>
      <c r="CL33" s="1390"/>
      <c r="CM33" s="1390"/>
      <c r="CN33" s="1391"/>
      <c r="CO33" s="327"/>
      <c r="CP33" s="1395"/>
      <c r="CQ33" s="1396"/>
      <c r="CR33" s="1396"/>
      <c r="CS33" s="1396"/>
      <c r="CT33" s="1396"/>
      <c r="CU33" s="1397"/>
      <c r="CV33" s="320"/>
    </row>
    <row r="34" spans="1:100" ht="15.75" customHeight="1" thickBot="1">
      <c r="A34" s="315"/>
      <c r="B34" s="1484"/>
      <c r="C34" s="1485"/>
      <c r="D34" s="1485"/>
      <c r="E34" s="1485"/>
      <c r="F34" s="1455"/>
      <c r="G34" s="1456"/>
      <c r="H34" s="1456"/>
      <c r="I34" s="1457"/>
      <c r="J34" s="1457"/>
      <c r="K34" s="1457"/>
      <c r="L34" s="1457"/>
      <c r="M34" s="1457"/>
      <c r="N34" s="1457"/>
      <c r="O34" s="1457"/>
      <c r="P34" s="1457"/>
      <c r="Q34" s="1457"/>
      <c r="R34" s="1457"/>
      <c r="S34" s="1457"/>
      <c r="T34" s="1457"/>
      <c r="U34" s="1457"/>
      <c r="V34" s="1457"/>
      <c r="W34" s="1457"/>
      <c r="X34" s="1457"/>
      <c r="Y34" s="1457"/>
      <c r="Z34" s="1457"/>
      <c r="AA34" s="1457"/>
      <c r="AB34" s="1457"/>
      <c r="AC34" s="1457"/>
      <c r="AD34" s="1457"/>
      <c r="AE34" s="1457"/>
      <c r="AF34" s="1457"/>
      <c r="AG34" s="1457"/>
      <c r="AH34" s="1458"/>
      <c r="AI34" s="1459"/>
      <c r="AJ34" s="1457"/>
      <c r="AK34" s="1457"/>
      <c r="AL34" s="1457"/>
      <c r="AM34" s="1457"/>
      <c r="AN34" s="1457"/>
      <c r="AO34" s="1457"/>
      <c r="AP34" s="1457"/>
      <c r="AQ34" s="1457"/>
      <c r="AR34" s="1457"/>
      <c r="AS34" s="1457"/>
      <c r="AT34" s="1457"/>
      <c r="AU34" s="1457"/>
      <c r="AV34" s="1457"/>
      <c r="AW34" s="1457"/>
      <c r="AX34" s="1457"/>
      <c r="AY34" s="1457"/>
      <c r="AZ34" s="1457"/>
      <c r="BA34" s="1457"/>
      <c r="BB34" s="1457"/>
      <c r="BC34" s="1457"/>
      <c r="BD34" s="1457"/>
      <c r="BE34" s="1457"/>
      <c r="BF34" s="1457"/>
      <c r="BG34" s="1457"/>
      <c r="BH34" s="1457"/>
      <c r="BI34" s="1457"/>
      <c r="BJ34" s="1457"/>
      <c r="BK34" s="1458"/>
      <c r="BL34" s="1468"/>
      <c r="BM34" s="1468"/>
      <c r="BN34" s="359"/>
      <c r="BO34" s="359"/>
      <c r="BP34" s="359"/>
      <c r="BQ34" s="297"/>
      <c r="BS34" s="326"/>
      <c r="BT34" s="326"/>
      <c r="BU34" s="326"/>
      <c r="BV34" s="330"/>
      <c r="BW34" s="329"/>
      <c r="BX34" s="329"/>
      <c r="BY34" s="329"/>
      <c r="BZ34" s="328"/>
      <c r="CA34" s="326"/>
      <c r="CB34" s="326"/>
      <c r="CC34" s="326"/>
      <c r="CD34" s="326"/>
      <c r="CE34" s="310"/>
      <c r="CF34" s="326"/>
      <c r="CG34" s="326"/>
      <c r="CH34" s="326"/>
      <c r="CI34" s="326"/>
      <c r="CJ34" s="327"/>
      <c r="CK34" s="326"/>
      <c r="CL34" s="326"/>
      <c r="CM34" s="326"/>
      <c r="CN34" s="326"/>
      <c r="CO34" s="327"/>
      <c r="CP34" s="326"/>
      <c r="CQ34" s="326"/>
      <c r="CR34" s="326"/>
      <c r="CS34" s="326"/>
      <c r="CT34" s="326"/>
      <c r="CU34" s="325"/>
      <c r="CV34" s="320"/>
    </row>
    <row r="35" spans="1:100" ht="15.75" customHeight="1">
      <c r="A35" s="315"/>
      <c r="B35" s="1484"/>
      <c r="C35" s="1485"/>
      <c r="D35" s="1485"/>
      <c r="E35" s="1485"/>
      <c r="F35" s="1455"/>
      <c r="G35" s="1456"/>
      <c r="H35" s="1456"/>
      <c r="I35" s="1457"/>
      <c r="J35" s="1457"/>
      <c r="K35" s="1457"/>
      <c r="L35" s="1457"/>
      <c r="M35" s="1457"/>
      <c r="N35" s="1457"/>
      <c r="O35" s="1457"/>
      <c r="P35" s="1457"/>
      <c r="Q35" s="1457"/>
      <c r="R35" s="1457"/>
      <c r="S35" s="1457"/>
      <c r="T35" s="1457"/>
      <c r="U35" s="1457"/>
      <c r="V35" s="1457"/>
      <c r="W35" s="1457"/>
      <c r="X35" s="1457"/>
      <c r="Y35" s="1457"/>
      <c r="Z35" s="1457"/>
      <c r="AA35" s="1457"/>
      <c r="AB35" s="1457"/>
      <c r="AC35" s="1457"/>
      <c r="AD35" s="1457"/>
      <c r="AE35" s="1457"/>
      <c r="AF35" s="1457"/>
      <c r="AG35" s="1457"/>
      <c r="AH35" s="1458"/>
      <c r="AI35" s="1459"/>
      <c r="AJ35" s="1457"/>
      <c r="AK35" s="1457"/>
      <c r="AL35" s="1457"/>
      <c r="AM35" s="1457"/>
      <c r="AN35" s="1457"/>
      <c r="AO35" s="1457"/>
      <c r="AP35" s="1457"/>
      <c r="AQ35" s="1457"/>
      <c r="AR35" s="1457"/>
      <c r="AS35" s="1457"/>
      <c r="AT35" s="1457"/>
      <c r="AU35" s="1457"/>
      <c r="AV35" s="1457"/>
      <c r="AW35" s="1457"/>
      <c r="AX35" s="1457"/>
      <c r="AY35" s="1457"/>
      <c r="AZ35" s="1457"/>
      <c r="BA35" s="1457"/>
      <c r="BB35" s="1457"/>
      <c r="BC35" s="1457"/>
      <c r="BD35" s="1457"/>
      <c r="BE35" s="1457"/>
      <c r="BF35" s="1457"/>
      <c r="BG35" s="1457"/>
      <c r="BH35" s="1457"/>
      <c r="BI35" s="1457"/>
      <c r="BJ35" s="1457"/>
      <c r="BK35" s="1458"/>
      <c r="BL35" s="1468"/>
      <c r="BM35" s="1468"/>
      <c r="BN35" s="358"/>
      <c r="BO35" s="359"/>
      <c r="BP35" s="358"/>
      <c r="BQ35" s="315"/>
      <c r="BS35" s="1398">
        <f>10+BW35+IF(Spell_Ability_Mod="",0,Spell_Ability_Mod)</f>
        <v>19</v>
      </c>
      <c r="BT35" s="1399"/>
      <c r="BU35" s="1400"/>
      <c r="BV35" s="317"/>
      <c r="BW35" s="1404">
        <v>9</v>
      </c>
      <c r="BX35" s="1404"/>
      <c r="BY35" s="1404"/>
      <c r="BZ35" s="317"/>
      <c r="CA35" s="1398">
        <f>SUM(CF35+CK35)</f>
        <v>0</v>
      </c>
      <c r="CB35" s="1399"/>
      <c r="CC35" s="1399"/>
      <c r="CD35" s="1400"/>
      <c r="CE35" s="317"/>
      <c r="CF35" s="1386"/>
      <c r="CG35" s="1387"/>
      <c r="CH35" s="1387"/>
      <c r="CI35" s="1388"/>
      <c r="CJ35" s="317"/>
      <c r="CK35" s="1386"/>
      <c r="CL35" s="1387"/>
      <c r="CM35" s="1387"/>
      <c r="CN35" s="1388"/>
      <c r="CO35" s="317"/>
      <c r="CP35" s="1392"/>
      <c r="CQ35" s="1393"/>
      <c r="CR35" s="1393"/>
      <c r="CS35" s="1393"/>
      <c r="CT35" s="1393"/>
      <c r="CU35" s="1394"/>
      <c r="CV35" s="320"/>
    </row>
    <row r="36" spans="1:100" ht="15.75" customHeight="1" thickBot="1">
      <c r="A36" s="315"/>
      <c r="B36" s="1486"/>
      <c r="C36" s="1487"/>
      <c r="D36" s="1487"/>
      <c r="E36" s="1487"/>
      <c r="F36" s="1473"/>
      <c r="G36" s="1474"/>
      <c r="H36" s="1474"/>
      <c r="I36" s="1460"/>
      <c r="J36" s="1460"/>
      <c r="K36" s="1460"/>
      <c r="L36" s="1460"/>
      <c r="M36" s="1460"/>
      <c r="N36" s="1460"/>
      <c r="O36" s="1460"/>
      <c r="P36" s="1460"/>
      <c r="Q36" s="1460"/>
      <c r="R36" s="1460"/>
      <c r="S36" s="1460"/>
      <c r="T36" s="1460"/>
      <c r="U36" s="1460"/>
      <c r="V36" s="1460"/>
      <c r="W36" s="1460"/>
      <c r="X36" s="1460"/>
      <c r="Y36" s="1460"/>
      <c r="Z36" s="1460"/>
      <c r="AA36" s="1460"/>
      <c r="AB36" s="1460"/>
      <c r="AC36" s="1460"/>
      <c r="AD36" s="1460"/>
      <c r="AE36" s="1460"/>
      <c r="AF36" s="1460"/>
      <c r="AG36" s="1460"/>
      <c r="AH36" s="1461"/>
      <c r="AI36" s="1475"/>
      <c r="AJ36" s="1460"/>
      <c r="AK36" s="1460"/>
      <c r="AL36" s="1460"/>
      <c r="AM36" s="1460"/>
      <c r="AN36" s="1460"/>
      <c r="AO36" s="1460"/>
      <c r="AP36" s="1460"/>
      <c r="AQ36" s="1460"/>
      <c r="AR36" s="1460"/>
      <c r="AS36" s="1460"/>
      <c r="AT36" s="1460"/>
      <c r="AU36" s="1460"/>
      <c r="AV36" s="1460"/>
      <c r="AW36" s="1460"/>
      <c r="AX36" s="1460"/>
      <c r="AY36" s="1460"/>
      <c r="AZ36" s="1460"/>
      <c r="BA36" s="1460"/>
      <c r="BB36" s="1460"/>
      <c r="BC36" s="1460"/>
      <c r="BD36" s="1460"/>
      <c r="BE36" s="1460"/>
      <c r="BF36" s="1460"/>
      <c r="BG36" s="1460"/>
      <c r="BH36" s="1460"/>
      <c r="BI36" s="1460"/>
      <c r="BJ36" s="1460"/>
      <c r="BK36" s="1461"/>
      <c r="BL36" s="1469"/>
      <c r="BM36" s="1469"/>
      <c r="BN36" s="322"/>
      <c r="BO36" s="322"/>
      <c r="BP36" s="322"/>
      <c r="BQ36" s="315"/>
      <c r="BS36" s="1401"/>
      <c r="BT36" s="1402"/>
      <c r="BU36" s="1403"/>
      <c r="BV36" s="317"/>
      <c r="BW36" s="1404"/>
      <c r="BX36" s="1404"/>
      <c r="BY36" s="1404"/>
      <c r="BZ36" s="317"/>
      <c r="CA36" s="1401"/>
      <c r="CB36" s="1402"/>
      <c r="CC36" s="1402"/>
      <c r="CD36" s="1403"/>
      <c r="CE36" s="317"/>
      <c r="CF36" s="1389"/>
      <c r="CG36" s="1390"/>
      <c r="CH36" s="1390"/>
      <c r="CI36" s="1391"/>
      <c r="CJ36" s="317"/>
      <c r="CK36" s="1389"/>
      <c r="CL36" s="1390"/>
      <c r="CM36" s="1390"/>
      <c r="CN36" s="1391"/>
      <c r="CO36" s="317"/>
      <c r="CP36" s="1395"/>
      <c r="CQ36" s="1396"/>
      <c r="CR36" s="1396"/>
      <c r="CS36" s="1396"/>
      <c r="CT36" s="1396"/>
      <c r="CU36" s="1397"/>
      <c r="CV36" s="320"/>
    </row>
    <row r="37" spans="1:100" ht="15.75" customHeight="1">
      <c r="A37" s="315"/>
      <c r="B37" s="1482" t="s">
        <v>298</v>
      </c>
      <c r="C37" s="1483"/>
      <c r="D37" s="1483"/>
      <c r="E37" s="1483"/>
      <c r="F37" s="1472" t="s">
        <v>607</v>
      </c>
      <c r="G37" s="1472"/>
      <c r="H37" s="1472"/>
      <c r="I37" s="1472" t="s">
        <v>606</v>
      </c>
      <c r="J37" s="1472"/>
      <c r="K37" s="1472"/>
      <c r="L37" s="1472"/>
      <c r="M37" s="1472"/>
      <c r="N37" s="1472"/>
      <c r="O37" s="1472"/>
      <c r="P37" s="1472"/>
      <c r="Q37" s="1472"/>
      <c r="R37" s="1472"/>
      <c r="S37" s="1472"/>
      <c r="T37" s="1472"/>
      <c r="U37" s="1472"/>
      <c r="V37" s="1472"/>
      <c r="W37" s="1472"/>
      <c r="X37" s="1472"/>
      <c r="Y37" s="1472"/>
      <c r="Z37" s="1472"/>
      <c r="AA37" s="1472"/>
      <c r="AB37" s="1472"/>
      <c r="AC37" s="1472"/>
      <c r="AD37" s="1472"/>
      <c r="AE37" s="1472"/>
      <c r="AF37" s="1472"/>
      <c r="AG37" s="1472"/>
      <c r="AH37" s="1472"/>
      <c r="AI37" s="1476" t="s">
        <v>607</v>
      </c>
      <c r="AJ37" s="1472"/>
      <c r="AK37" s="1472"/>
      <c r="AL37" s="1472" t="s">
        <v>606</v>
      </c>
      <c r="AM37" s="1472"/>
      <c r="AN37" s="1472"/>
      <c r="AO37" s="1472"/>
      <c r="AP37" s="1472"/>
      <c r="AQ37" s="1472"/>
      <c r="AR37" s="1472"/>
      <c r="AS37" s="1472"/>
      <c r="AT37" s="1472"/>
      <c r="AU37" s="1472"/>
      <c r="AV37" s="1472"/>
      <c r="AW37" s="1472"/>
      <c r="AX37" s="1472"/>
      <c r="AY37" s="1472"/>
      <c r="AZ37" s="1472"/>
      <c r="BA37" s="1472"/>
      <c r="BB37" s="1472"/>
      <c r="BC37" s="1472"/>
      <c r="BD37" s="1472"/>
      <c r="BE37" s="1472"/>
      <c r="BF37" s="1472"/>
      <c r="BG37" s="1472"/>
      <c r="BH37" s="1472"/>
      <c r="BI37" s="1472"/>
      <c r="BJ37" s="1472"/>
      <c r="BK37" s="1472"/>
      <c r="BL37" s="1468" t="s">
        <v>605</v>
      </c>
      <c r="BM37" s="1468"/>
      <c r="BQ37" s="297"/>
      <c r="BR37" s="315"/>
      <c r="BS37" s="297"/>
      <c r="BT37" s="318"/>
      <c r="BU37" s="318"/>
      <c r="BV37" s="318"/>
      <c r="BW37" s="318"/>
      <c r="BX37" s="318"/>
      <c r="BY37" s="318"/>
      <c r="BZ37" s="315"/>
      <c r="CA37" s="315"/>
      <c r="CB37" s="315"/>
      <c r="CC37" s="318"/>
      <c r="CD37" s="318"/>
      <c r="CE37" s="318"/>
      <c r="CF37" s="318"/>
      <c r="CG37" s="318"/>
      <c r="CH37" s="318"/>
      <c r="CI37" s="318"/>
      <c r="CJ37" s="318"/>
      <c r="CK37" s="318"/>
      <c r="CL37" s="318"/>
      <c r="CM37" s="318"/>
      <c r="CN37" s="318"/>
      <c r="CO37" s="318"/>
      <c r="CP37" s="318"/>
      <c r="CQ37" s="318"/>
      <c r="CR37" s="318"/>
      <c r="CS37" s="318"/>
      <c r="CT37" s="318"/>
      <c r="CU37" s="325"/>
      <c r="CV37" s="320"/>
    </row>
    <row r="38" spans="1:100" ht="15.75" customHeight="1">
      <c r="A38" s="315"/>
      <c r="B38" s="1484"/>
      <c r="C38" s="1485"/>
      <c r="D38" s="1485"/>
      <c r="E38" s="1485"/>
      <c r="F38" s="1480"/>
      <c r="G38" s="1481"/>
      <c r="H38" s="1481"/>
      <c r="I38" s="1466"/>
      <c r="J38" s="1466"/>
      <c r="K38" s="1466"/>
      <c r="L38" s="1466"/>
      <c r="M38" s="1466"/>
      <c r="N38" s="1466"/>
      <c r="O38" s="1466"/>
      <c r="P38" s="1466"/>
      <c r="Q38" s="1466"/>
      <c r="R38" s="1466"/>
      <c r="S38" s="1466"/>
      <c r="T38" s="1466"/>
      <c r="U38" s="1466"/>
      <c r="V38" s="1466"/>
      <c r="W38" s="1466"/>
      <c r="X38" s="1466"/>
      <c r="Y38" s="1466"/>
      <c r="Z38" s="1466"/>
      <c r="AA38" s="1466"/>
      <c r="AB38" s="1466"/>
      <c r="AC38" s="1466"/>
      <c r="AD38" s="1466"/>
      <c r="AE38" s="1466"/>
      <c r="AF38" s="1466"/>
      <c r="AG38" s="1466"/>
      <c r="AH38" s="1467"/>
      <c r="AI38" s="1470"/>
      <c r="AJ38" s="1471"/>
      <c r="AK38" s="1471"/>
      <c r="AL38" s="1457"/>
      <c r="AM38" s="1457"/>
      <c r="AN38" s="1457"/>
      <c r="AO38" s="1457"/>
      <c r="AP38" s="1457"/>
      <c r="AQ38" s="1457"/>
      <c r="AR38" s="1457"/>
      <c r="AS38" s="1457"/>
      <c r="AT38" s="1457"/>
      <c r="AU38" s="1457"/>
      <c r="AV38" s="1457"/>
      <c r="AW38" s="1457"/>
      <c r="AX38" s="1457"/>
      <c r="AY38" s="1457"/>
      <c r="AZ38" s="1457"/>
      <c r="BA38" s="1457"/>
      <c r="BB38" s="1457"/>
      <c r="BC38" s="1457"/>
      <c r="BD38" s="1457"/>
      <c r="BE38" s="1457"/>
      <c r="BF38" s="1457"/>
      <c r="BG38" s="1457"/>
      <c r="BH38" s="1457"/>
      <c r="BI38" s="1457"/>
      <c r="BJ38" s="1457"/>
      <c r="BK38" s="1458"/>
      <c r="BL38" s="1468"/>
      <c r="BM38" s="1468"/>
      <c r="BN38" s="358"/>
      <c r="BO38" s="359"/>
      <c r="BP38" s="358"/>
      <c r="BQ38" s="315"/>
      <c r="BR38" s="1350" t="s">
        <v>613</v>
      </c>
      <c r="BS38" s="1351"/>
      <c r="BT38" s="1351"/>
      <c r="BU38" s="1351"/>
      <c r="BV38" s="1354">
        <f>25+(ROUNDDOWN(BM2/2,0))*5</f>
        <v>30</v>
      </c>
      <c r="BW38" s="1354"/>
      <c r="BX38" s="1355"/>
      <c r="BY38" s="1350" t="s">
        <v>612</v>
      </c>
      <c r="BZ38" s="1351"/>
      <c r="CA38" s="1351"/>
      <c r="CB38" s="1354">
        <f>100+BM2*10</f>
        <v>130</v>
      </c>
      <c r="CC38" s="1354"/>
      <c r="CD38" s="1355"/>
      <c r="CE38" s="1350" t="s">
        <v>212</v>
      </c>
      <c r="CF38" s="1351"/>
      <c r="CG38" s="1351"/>
      <c r="CH38" s="1354">
        <f>400+BM2*10</f>
        <v>430</v>
      </c>
      <c r="CI38" s="1354"/>
      <c r="CJ38" s="1355"/>
      <c r="CK38" s="1489" t="s">
        <v>102</v>
      </c>
      <c r="CL38" s="1490"/>
      <c r="CM38" s="1490"/>
      <c r="CN38" s="1490"/>
      <c r="CO38" s="1493" t="s">
        <v>114</v>
      </c>
      <c r="CP38" s="1493"/>
      <c r="CQ38" s="1493"/>
      <c r="CR38" s="1384" t="s">
        <v>59</v>
      </c>
      <c r="CS38" s="1354">
        <f>IF(CO38="Int",Int_Mod,(IF(CO38="Wis",Wis_mod,(IF(CO38="Cha",Cha_Mod,(IF(CO38="NA",0,(IF(CO38=0,0)))))))))</f>
        <v>0</v>
      </c>
      <c r="CT38" s="1354"/>
      <c r="CU38" s="1355"/>
      <c r="CV38" s="320"/>
    </row>
    <row r="39" spans="1:100" ht="15.75" customHeight="1">
      <c r="A39" s="315"/>
      <c r="B39" s="1484"/>
      <c r="C39" s="1485"/>
      <c r="D39" s="1485"/>
      <c r="E39" s="1485"/>
      <c r="F39" s="1462"/>
      <c r="G39" s="1463"/>
      <c r="H39" s="1463"/>
      <c r="I39" s="1457"/>
      <c r="J39" s="1457"/>
      <c r="K39" s="1457"/>
      <c r="L39" s="1457"/>
      <c r="M39" s="1457"/>
      <c r="N39" s="1457"/>
      <c r="O39" s="1457"/>
      <c r="P39" s="1457"/>
      <c r="Q39" s="1457"/>
      <c r="R39" s="1457"/>
      <c r="S39" s="1457"/>
      <c r="T39" s="1457"/>
      <c r="U39" s="1457"/>
      <c r="V39" s="1457"/>
      <c r="W39" s="1457"/>
      <c r="X39" s="1457"/>
      <c r="Y39" s="1457"/>
      <c r="Z39" s="1457"/>
      <c r="AA39" s="1457"/>
      <c r="AB39" s="1457"/>
      <c r="AC39" s="1457"/>
      <c r="AD39" s="1457"/>
      <c r="AE39" s="1457"/>
      <c r="AF39" s="1457"/>
      <c r="AG39" s="1457"/>
      <c r="AH39" s="1458"/>
      <c r="AI39" s="1464"/>
      <c r="AJ39" s="1465"/>
      <c r="AK39" s="1465"/>
      <c r="AL39" s="1457"/>
      <c r="AM39" s="1457"/>
      <c r="AN39" s="1457"/>
      <c r="AO39" s="1457"/>
      <c r="AP39" s="1457"/>
      <c r="AQ39" s="1457"/>
      <c r="AR39" s="1457"/>
      <c r="AS39" s="1457"/>
      <c r="AT39" s="1457"/>
      <c r="AU39" s="1457"/>
      <c r="AV39" s="1457"/>
      <c r="AW39" s="1457"/>
      <c r="AX39" s="1457"/>
      <c r="AY39" s="1457"/>
      <c r="AZ39" s="1457"/>
      <c r="BA39" s="1457"/>
      <c r="BB39" s="1457"/>
      <c r="BC39" s="1457"/>
      <c r="BD39" s="1457"/>
      <c r="BE39" s="1457"/>
      <c r="BF39" s="1457"/>
      <c r="BG39" s="1457"/>
      <c r="BH39" s="1457"/>
      <c r="BI39" s="1457"/>
      <c r="BJ39" s="1457"/>
      <c r="BK39" s="1458"/>
      <c r="BL39" s="1468"/>
      <c r="BM39" s="1468"/>
      <c r="BN39" s="359"/>
      <c r="BO39" s="359"/>
      <c r="BP39" s="359"/>
      <c r="BQ39" s="297"/>
      <c r="BR39" s="1352"/>
      <c r="BS39" s="1353"/>
      <c r="BT39" s="1353"/>
      <c r="BU39" s="1353"/>
      <c r="BV39" s="1356"/>
      <c r="BW39" s="1356"/>
      <c r="BX39" s="1357"/>
      <c r="BY39" s="1352"/>
      <c r="BZ39" s="1353"/>
      <c r="CA39" s="1353"/>
      <c r="CB39" s="1356"/>
      <c r="CC39" s="1356"/>
      <c r="CD39" s="1357"/>
      <c r="CE39" s="1352"/>
      <c r="CF39" s="1353"/>
      <c r="CG39" s="1353"/>
      <c r="CH39" s="1356"/>
      <c r="CI39" s="1356"/>
      <c r="CJ39" s="1357"/>
      <c r="CK39" s="1491"/>
      <c r="CL39" s="1492"/>
      <c r="CM39" s="1492"/>
      <c r="CN39" s="1492"/>
      <c r="CO39" s="1494"/>
      <c r="CP39" s="1494"/>
      <c r="CQ39" s="1494"/>
      <c r="CR39" s="1385"/>
      <c r="CS39" s="1356"/>
      <c r="CT39" s="1356"/>
      <c r="CU39" s="1357"/>
      <c r="CV39" s="320"/>
    </row>
    <row r="40" spans="1:100" ht="15.75" customHeight="1">
      <c r="A40" s="315"/>
      <c r="B40" s="1484"/>
      <c r="C40" s="1485"/>
      <c r="D40" s="1485"/>
      <c r="E40" s="1485"/>
      <c r="F40" s="1462"/>
      <c r="G40" s="1463"/>
      <c r="H40" s="1463"/>
      <c r="I40" s="1457"/>
      <c r="J40" s="1457"/>
      <c r="K40" s="1457"/>
      <c r="L40" s="1457"/>
      <c r="M40" s="1457"/>
      <c r="N40" s="1457"/>
      <c r="O40" s="1457"/>
      <c r="P40" s="1457"/>
      <c r="Q40" s="1457"/>
      <c r="R40" s="1457"/>
      <c r="S40" s="1457"/>
      <c r="T40" s="1457"/>
      <c r="U40" s="1457"/>
      <c r="V40" s="1457"/>
      <c r="W40" s="1457"/>
      <c r="X40" s="1457"/>
      <c r="Y40" s="1457"/>
      <c r="Z40" s="1457"/>
      <c r="AA40" s="1457"/>
      <c r="AB40" s="1457"/>
      <c r="AC40" s="1457"/>
      <c r="AD40" s="1457"/>
      <c r="AE40" s="1457"/>
      <c r="AF40" s="1457"/>
      <c r="AG40" s="1457"/>
      <c r="AH40" s="1458"/>
      <c r="AI40" s="1464"/>
      <c r="AJ40" s="1465"/>
      <c r="AK40" s="1465"/>
      <c r="AL40" s="1457"/>
      <c r="AM40" s="1457"/>
      <c r="AN40" s="1457"/>
      <c r="AO40" s="1457"/>
      <c r="AP40" s="1457"/>
      <c r="AQ40" s="1457"/>
      <c r="AR40" s="1457"/>
      <c r="AS40" s="1457"/>
      <c r="AT40" s="1457"/>
      <c r="AU40" s="1457"/>
      <c r="AV40" s="1457"/>
      <c r="AW40" s="1457"/>
      <c r="AX40" s="1457"/>
      <c r="AY40" s="1457"/>
      <c r="AZ40" s="1457"/>
      <c r="BA40" s="1457"/>
      <c r="BB40" s="1457"/>
      <c r="BC40" s="1457"/>
      <c r="BD40" s="1457"/>
      <c r="BE40" s="1457"/>
      <c r="BF40" s="1457"/>
      <c r="BG40" s="1457"/>
      <c r="BH40" s="1457"/>
      <c r="BI40" s="1457"/>
      <c r="BJ40" s="1457"/>
      <c r="BK40" s="1458"/>
      <c r="BL40" s="1468"/>
      <c r="BM40" s="1468"/>
      <c r="BN40" s="358"/>
      <c r="BO40" s="359"/>
      <c r="BP40" s="358"/>
      <c r="BQ40" s="315"/>
      <c r="CU40" s="324"/>
      <c r="CV40" s="320"/>
    </row>
    <row r="41" spans="1:100" ht="15.75" customHeight="1">
      <c r="A41" s="315"/>
      <c r="B41" s="1484"/>
      <c r="C41" s="1485"/>
      <c r="D41" s="1485"/>
      <c r="E41" s="1485"/>
      <c r="F41" s="1462"/>
      <c r="G41" s="1463"/>
      <c r="H41" s="1463"/>
      <c r="I41" s="1457"/>
      <c r="J41" s="1457"/>
      <c r="K41" s="1457"/>
      <c r="L41" s="1457"/>
      <c r="M41" s="1457"/>
      <c r="N41" s="1457"/>
      <c r="O41" s="1457"/>
      <c r="P41" s="1457"/>
      <c r="Q41" s="1457"/>
      <c r="R41" s="1457"/>
      <c r="S41" s="1457"/>
      <c r="T41" s="1457"/>
      <c r="U41" s="1457"/>
      <c r="V41" s="1457"/>
      <c r="W41" s="1457"/>
      <c r="X41" s="1457"/>
      <c r="Y41" s="1457"/>
      <c r="Z41" s="1457"/>
      <c r="AA41" s="1457"/>
      <c r="AB41" s="1457"/>
      <c r="AC41" s="1457"/>
      <c r="AD41" s="1457"/>
      <c r="AE41" s="1457"/>
      <c r="AF41" s="1457"/>
      <c r="AG41" s="1457"/>
      <c r="AH41" s="1458"/>
      <c r="AI41" s="1464"/>
      <c r="AJ41" s="1465"/>
      <c r="AK41" s="1465"/>
      <c r="AL41" s="1457"/>
      <c r="AM41" s="1457"/>
      <c r="AN41" s="1457"/>
      <c r="AO41" s="1457"/>
      <c r="AP41" s="1457"/>
      <c r="AQ41" s="1457"/>
      <c r="AR41" s="1457"/>
      <c r="AS41" s="1457"/>
      <c r="AT41" s="1457"/>
      <c r="AU41" s="1457"/>
      <c r="AV41" s="1457"/>
      <c r="AW41" s="1457"/>
      <c r="AX41" s="1457"/>
      <c r="AY41" s="1457"/>
      <c r="AZ41" s="1457"/>
      <c r="BA41" s="1457"/>
      <c r="BB41" s="1457"/>
      <c r="BC41" s="1457"/>
      <c r="BD41" s="1457"/>
      <c r="BE41" s="1457"/>
      <c r="BF41" s="1457"/>
      <c r="BG41" s="1457"/>
      <c r="BH41" s="1457"/>
      <c r="BI41" s="1457"/>
      <c r="BJ41" s="1457"/>
      <c r="BK41" s="1458"/>
      <c r="BL41" s="1468"/>
      <c r="BM41" s="1468"/>
      <c r="BN41" s="359"/>
      <c r="BO41" s="359"/>
      <c r="BP41" s="359"/>
      <c r="BQ41" s="297"/>
      <c r="BR41" s="1358" t="s">
        <v>611</v>
      </c>
      <c r="BS41" s="1359"/>
      <c r="BT41" s="1359"/>
      <c r="BU41" s="1359"/>
      <c r="BV41" s="1359"/>
      <c r="BW41" s="1359"/>
      <c r="BX41" s="1359"/>
      <c r="BY41" s="1359"/>
      <c r="BZ41" s="1359"/>
      <c r="CA41" s="1359"/>
      <c r="CB41" s="1359"/>
      <c r="CC41" s="1359"/>
      <c r="CD41" s="1359"/>
      <c r="CE41" s="1359"/>
      <c r="CF41" s="1359"/>
      <c r="CG41" s="1359"/>
      <c r="CH41" s="1359"/>
      <c r="CI41" s="1359"/>
      <c r="CJ41" s="1359"/>
      <c r="CK41" s="1359"/>
      <c r="CL41" s="1359"/>
      <c r="CM41" s="1359"/>
      <c r="CN41" s="1359"/>
      <c r="CO41" s="1359"/>
      <c r="CP41" s="1359"/>
      <c r="CQ41" s="1359"/>
      <c r="CR41" s="1359"/>
      <c r="CS41" s="1359"/>
      <c r="CT41" s="1359"/>
      <c r="CU41" s="1378"/>
      <c r="CV41" s="320"/>
    </row>
    <row r="42" spans="1:100" ht="15.75" customHeight="1">
      <c r="A42" s="315"/>
      <c r="B42" s="1484"/>
      <c r="C42" s="1485"/>
      <c r="D42" s="1485"/>
      <c r="E42" s="1485"/>
      <c r="F42" s="1455"/>
      <c r="G42" s="1456"/>
      <c r="H42" s="1456"/>
      <c r="I42" s="1457"/>
      <c r="J42" s="1457"/>
      <c r="K42" s="1457"/>
      <c r="L42" s="1457"/>
      <c r="M42" s="1457"/>
      <c r="N42" s="1457"/>
      <c r="O42" s="1457"/>
      <c r="P42" s="1457"/>
      <c r="Q42" s="1457"/>
      <c r="R42" s="1457"/>
      <c r="S42" s="1457"/>
      <c r="T42" s="1457"/>
      <c r="U42" s="1457"/>
      <c r="V42" s="1457"/>
      <c r="W42" s="1457"/>
      <c r="X42" s="1457"/>
      <c r="Y42" s="1457"/>
      <c r="Z42" s="1457"/>
      <c r="AA42" s="1457"/>
      <c r="AB42" s="1457"/>
      <c r="AC42" s="1457"/>
      <c r="AD42" s="1457"/>
      <c r="AE42" s="1457"/>
      <c r="AF42" s="1457"/>
      <c r="AG42" s="1457"/>
      <c r="AH42" s="1458"/>
      <c r="AI42" s="1459"/>
      <c r="AJ42" s="1457"/>
      <c r="AK42" s="1457"/>
      <c r="AL42" s="1457"/>
      <c r="AM42" s="1457"/>
      <c r="AN42" s="1457"/>
      <c r="AO42" s="1457"/>
      <c r="AP42" s="1457"/>
      <c r="AQ42" s="1457"/>
      <c r="AR42" s="1457"/>
      <c r="AS42" s="1457"/>
      <c r="AT42" s="1457"/>
      <c r="AU42" s="1457"/>
      <c r="AV42" s="1457"/>
      <c r="AW42" s="1457"/>
      <c r="AX42" s="1457"/>
      <c r="AY42" s="1457"/>
      <c r="AZ42" s="1457"/>
      <c r="BA42" s="1457"/>
      <c r="BB42" s="1457"/>
      <c r="BC42" s="1457"/>
      <c r="BD42" s="1457"/>
      <c r="BE42" s="1457"/>
      <c r="BF42" s="1457"/>
      <c r="BG42" s="1457"/>
      <c r="BH42" s="1457"/>
      <c r="BI42" s="1457"/>
      <c r="BJ42" s="1457"/>
      <c r="BK42" s="1458"/>
      <c r="BL42" s="1468"/>
      <c r="BM42" s="1468"/>
      <c r="BN42" s="358"/>
      <c r="BO42" s="359"/>
      <c r="BP42" s="358"/>
      <c r="BQ42" s="315"/>
      <c r="BR42" s="1361"/>
      <c r="BS42" s="1362"/>
      <c r="BT42" s="1362"/>
      <c r="BU42" s="1362"/>
      <c r="BV42" s="1362"/>
      <c r="BW42" s="1362"/>
      <c r="BX42" s="1362"/>
      <c r="BY42" s="1362"/>
      <c r="BZ42" s="1362"/>
      <c r="CA42" s="1362"/>
      <c r="CB42" s="1362"/>
      <c r="CC42" s="1362"/>
      <c r="CD42" s="1362"/>
      <c r="CE42" s="1362"/>
      <c r="CF42" s="1362"/>
      <c r="CG42" s="1362"/>
      <c r="CH42" s="1362"/>
      <c r="CI42" s="1362"/>
      <c r="CJ42" s="1362"/>
      <c r="CK42" s="1362"/>
      <c r="CL42" s="1362"/>
      <c r="CM42" s="1362"/>
      <c r="CN42" s="1362"/>
      <c r="CO42" s="1362"/>
      <c r="CP42" s="1362"/>
      <c r="CQ42" s="1362"/>
      <c r="CR42" s="1362"/>
      <c r="CS42" s="1362"/>
      <c r="CT42" s="1362"/>
      <c r="CU42" s="1379"/>
      <c r="CV42" s="320"/>
    </row>
    <row r="43" spans="1:100" ht="15.75" customHeight="1">
      <c r="A43" s="315"/>
      <c r="B43" s="1484"/>
      <c r="C43" s="1485"/>
      <c r="D43" s="1485"/>
      <c r="E43" s="1485"/>
      <c r="F43" s="1455"/>
      <c r="G43" s="1456"/>
      <c r="H43" s="1456"/>
      <c r="I43" s="1457"/>
      <c r="J43" s="1457"/>
      <c r="K43" s="1457"/>
      <c r="L43" s="1457"/>
      <c r="M43" s="1457"/>
      <c r="N43" s="1457"/>
      <c r="O43" s="1457"/>
      <c r="P43" s="1457"/>
      <c r="Q43" s="1457"/>
      <c r="R43" s="1457"/>
      <c r="S43" s="1457"/>
      <c r="T43" s="1457"/>
      <c r="U43" s="1457"/>
      <c r="V43" s="1457"/>
      <c r="W43" s="1457"/>
      <c r="X43" s="1457"/>
      <c r="Y43" s="1457"/>
      <c r="Z43" s="1457"/>
      <c r="AA43" s="1457"/>
      <c r="AB43" s="1457"/>
      <c r="AC43" s="1457"/>
      <c r="AD43" s="1457"/>
      <c r="AE43" s="1457"/>
      <c r="AF43" s="1457"/>
      <c r="AG43" s="1457"/>
      <c r="AH43" s="1458"/>
      <c r="AI43" s="1459"/>
      <c r="AJ43" s="1457"/>
      <c r="AK43" s="1457"/>
      <c r="AL43" s="1457"/>
      <c r="AM43" s="1457"/>
      <c r="AN43" s="1457"/>
      <c r="AO43" s="1457"/>
      <c r="AP43" s="1457"/>
      <c r="AQ43" s="1457"/>
      <c r="AR43" s="1457"/>
      <c r="AS43" s="1457"/>
      <c r="AT43" s="1457"/>
      <c r="AU43" s="1457"/>
      <c r="AV43" s="1457"/>
      <c r="AW43" s="1457"/>
      <c r="AX43" s="1457"/>
      <c r="AY43" s="1457"/>
      <c r="AZ43" s="1457"/>
      <c r="BA43" s="1457"/>
      <c r="BB43" s="1457"/>
      <c r="BC43" s="1457"/>
      <c r="BD43" s="1457"/>
      <c r="BE43" s="1457"/>
      <c r="BF43" s="1457"/>
      <c r="BG43" s="1457"/>
      <c r="BH43" s="1457"/>
      <c r="BI43" s="1457"/>
      <c r="BJ43" s="1457"/>
      <c r="BK43" s="1458"/>
      <c r="BL43" s="1468"/>
      <c r="BM43" s="1468"/>
      <c r="BN43" s="359"/>
      <c r="BO43" s="359"/>
      <c r="BP43" s="359"/>
      <c r="BQ43" s="297"/>
      <c r="BR43" s="1432"/>
      <c r="BS43" s="1432"/>
      <c r="BT43" s="1432"/>
      <c r="BU43" s="1432"/>
      <c r="BV43" s="1432"/>
      <c r="BW43" s="1432"/>
      <c r="BX43" s="1432"/>
      <c r="BY43" s="1432"/>
      <c r="BZ43" s="1432"/>
      <c r="CA43" s="1432"/>
      <c r="CB43" s="1432"/>
      <c r="CC43" s="1432"/>
      <c r="CD43" s="1432"/>
      <c r="CE43" s="1432"/>
      <c r="CF43" s="1432"/>
      <c r="CG43" s="1432"/>
      <c r="CH43" s="1432"/>
      <c r="CI43" s="1432"/>
      <c r="CJ43" s="1432"/>
      <c r="CK43" s="1432"/>
      <c r="CL43" s="1432"/>
      <c r="CM43" s="1432"/>
      <c r="CN43" s="1432"/>
      <c r="CO43" s="1432"/>
      <c r="CP43" s="1432"/>
      <c r="CQ43" s="1432"/>
      <c r="CR43" s="1432"/>
      <c r="CS43" s="1432"/>
      <c r="CT43" s="1432"/>
      <c r="CU43" s="1488"/>
      <c r="CV43" s="320"/>
    </row>
    <row r="44" spans="1:100" ht="15.75" customHeight="1">
      <c r="A44" s="315"/>
      <c r="B44" s="1484"/>
      <c r="C44" s="1485"/>
      <c r="D44" s="1485"/>
      <c r="E44" s="1485"/>
      <c r="F44" s="1455"/>
      <c r="G44" s="1456"/>
      <c r="H44" s="1456"/>
      <c r="I44" s="1457"/>
      <c r="J44" s="1457"/>
      <c r="K44" s="1457"/>
      <c r="L44" s="1457"/>
      <c r="M44" s="1457"/>
      <c r="N44" s="1457"/>
      <c r="O44" s="1457"/>
      <c r="P44" s="1457"/>
      <c r="Q44" s="1457"/>
      <c r="R44" s="1457"/>
      <c r="S44" s="1457"/>
      <c r="T44" s="1457"/>
      <c r="U44" s="1457"/>
      <c r="V44" s="1457"/>
      <c r="W44" s="1457"/>
      <c r="X44" s="1457"/>
      <c r="Y44" s="1457"/>
      <c r="Z44" s="1457"/>
      <c r="AA44" s="1457"/>
      <c r="AB44" s="1457"/>
      <c r="AC44" s="1457"/>
      <c r="AD44" s="1457"/>
      <c r="AE44" s="1457"/>
      <c r="AF44" s="1457"/>
      <c r="AG44" s="1457"/>
      <c r="AH44" s="1458"/>
      <c r="AI44" s="1459"/>
      <c r="AJ44" s="1457"/>
      <c r="AK44" s="1457"/>
      <c r="AL44" s="1457"/>
      <c r="AM44" s="1457"/>
      <c r="AN44" s="1457"/>
      <c r="AO44" s="1457"/>
      <c r="AP44" s="1457"/>
      <c r="AQ44" s="1457"/>
      <c r="AR44" s="1457"/>
      <c r="AS44" s="1457"/>
      <c r="AT44" s="1457"/>
      <c r="AU44" s="1457"/>
      <c r="AV44" s="1457"/>
      <c r="AW44" s="1457"/>
      <c r="AX44" s="1457"/>
      <c r="AY44" s="1457"/>
      <c r="AZ44" s="1457"/>
      <c r="BA44" s="1457"/>
      <c r="BB44" s="1457"/>
      <c r="BC44" s="1457"/>
      <c r="BD44" s="1457"/>
      <c r="BE44" s="1457"/>
      <c r="BF44" s="1457"/>
      <c r="BG44" s="1457"/>
      <c r="BH44" s="1457"/>
      <c r="BI44" s="1457"/>
      <c r="BJ44" s="1457"/>
      <c r="BK44" s="1458"/>
      <c r="BL44" s="1468"/>
      <c r="BM44" s="1468"/>
      <c r="BN44" s="358"/>
      <c r="BO44" s="359"/>
      <c r="BP44" s="358"/>
      <c r="BQ44" s="315"/>
      <c r="BR44" s="1342" t="s">
        <v>625</v>
      </c>
      <c r="BS44" s="1343"/>
      <c r="BT44" s="1343"/>
      <c r="BU44" s="1343"/>
      <c r="BV44" s="1343"/>
      <c r="BW44" s="1343"/>
      <c r="BX44" s="1346"/>
      <c r="BY44" s="1346"/>
      <c r="BZ44" s="1346"/>
      <c r="CA44" s="1346"/>
      <c r="CB44" s="1346"/>
      <c r="CC44" s="1346"/>
      <c r="CD44" s="1346"/>
      <c r="CE44" s="1346"/>
      <c r="CF44" s="1346"/>
      <c r="CG44" s="1346"/>
      <c r="CH44" s="1346"/>
      <c r="CI44" s="1346"/>
      <c r="CJ44" s="1346"/>
      <c r="CK44" s="1346"/>
      <c r="CL44" s="1346"/>
      <c r="CM44" s="1346"/>
      <c r="CN44" s="1346"/>
      <c r="CO44" s="1346"/>
      <c r="CP44" s="1346"/>
      <c r="CQ44" s="1346"/>
      <c r="CR44" s="1346"/>
      <c r="CS44" s="1346"/>
      <c r="CT44" s="1346"/>
      <c r="CU44" s="1347"/>
      <c r="CV44" s="320"/>
    </row>
    <row r="45" spans="1:100" ht="15.75" customHeight="1">
      <c r="A45" s="315"/>
      <c r="B45" s="1484"/>
      <c r="C45" s="1485"/>
      <c r="D45" s="1485"/>
      <c r="E45" s="1485"/>
      <c r="F45" s="1455"/>
      <c r="G45" s="1456"/>
      <c r="H45" s="1456"/>
      <c r="I45" s="1457"/>
      <c r="J45" s="1457"/>
      <c r="K45" s="1457"/>
      <c r="L45" s="1457"/>
      <c r="M45" s="1457"/>
      <c r="N45" s="1457"/>
      <c r="O45" s="1457"/>
      <c r="P45" s="1457"/>
      <c r="Q45" s="1457"/>
      <c r="R45" s="1457"/>
      <c r="S45" s="1457"/>
      <c r="T45" s="1457"/>
      <c r="U45" s="1457"/>
      <c r="V45" s="1457"/>
      <c r="W45" s="1457"/>
      <c r="X45" s="1457"/>
      <c r="Y45" s="1457"/>
      <c r="Z45" s="1457"/>
      <c r="AA45" s="1457"/>
      <c r="AB45" s="1457"/>
      <c r="AC45" s="1457"/>
      <c r="AD45" s="1457"/>
      <c r="AE45" s="1457"/>
      <c r="AF45" s="1457"/>
      <c r="AG45" s="1457"/>
      <c r="AH45" s="1458"/>
      <c r="AI45" s="1459"/>
      <c r="AJ45" s="1457"/>
      <c r="AK45" s="1457"/>
      <c r="AL45" s="1457"/>
      <c r="AM45" s="1457"/>
      <c r="AN45" s="1457"/>
      <c r="AO45" s="1457"/>
      <c r="AP45" s="1457"/>
      <c r="AQ45" s="1457"/>
      <c r="AR45" s="1457"/>
      <c r="AS45" s="1457"/>
      <c r="AT45" s="1457"/>
      <c r="AU45" s="1457"/>
      <c r="AV45" s="1457"/>
      <c r="AW45" s="1457"/>
      <c r="AX45" s="1457"/>
      <c r="AY45" s="1457"/>
      <c r="AZ45" s="1457"/>
      <c r="BA45" s="1457"/>
      <c r="BB45" s="1457"/>
      <c r="BC45" s="1457"/>
      <c r="BD45" s="1457"/>
      <c r="BE45" s="1457"/>
      <c r="BF45" s="1457"/>
      <c r="BG45" s="1457"/>
      <c r="BH45" s="1457"/>
      <c r="BI45" s="1457"/>
      <c r="BJ45" s="1457"/>
      <c r="BK45" s="1458"/>
      <c r="BL45" s="1468"/>
      <c r="BM45" s="1468"/>
      <c r="BN45" s="359"/>
      <c r="BO45" s="359"/>
      <c r="BP45" s="359"/>
      <c r="BQ45" s="297"/>
      <c r="BR45" s="1344"/>
      <c r="BS45" s="1345"/>
      <c r="BT45" s="1345"/>
      <c r="BU45" s="1345"/>
      <c r="BV45" s="1345"/>
      <c r="BW45" s="1345"/>
      <c r="BX45" s="1348"/>
      <c r="BY45" s="1348"/>
      <c r="BZ45" s="1348"/>
      <c r="CA45" s="1348"/>
      <c r="CB45" s="1348"/>
      <c r="CC45" s="1348"/>
      <c r="CD45" s="1348"/>
      <c r="CE45" s="1348"/>
      <c r="CF45" s="1348"/>
      <c r="CG45" s="1348"/>
      <c r="CH45" s="1348"/>
      <c r="CI45" s="1348"/>
      <c r="CJ45" s="1348"/>
      <c r="CK45" s="1348"/>
      <c r="CL45" s="1348"/>
      <c r="CM45" s="1348"/>
      <c r="CN45" s="1348"/>
      <c r="CO45" s="1348"/>
      <c r="CP45" s="1348"/>
      <c r="CQ45" s="1348"/>
      <c r="CR45" s="1348"/>
      <c r="CS45" s="1348"/>
      <c r="CT45" s="1348"/>
      <c r="CU45" s="1349"/>
      <c r="CV45" s="320"/>
    </row>
    <row r="46" spans="1:100" ht="15.75" customHeight="1">
      <c r="A46" s="315"/>
      <c r="B46" s="1484"/>
      <c r="C46" s="1485"/>
      <c r="D46" s="1485"/>
      <c r="E46" s="1485"/>
      <c r="F46" s="1455"/>
      <c r="G46" s="1456"/>
      <c r="H46" s="1456"/>
      <c r="I46" s="1457"/>
      <c r="J46" s="1457"/>
      <c r="K46" s="1457"/>
      <c r="L46" s="1457"/>
      <c r="M46" s="1457"/>
      <c r="N46" s="1457"/>
      <c r="O46" s="1457"/>
      <c r="P46" s="1457"/>
      <c r="Q46" s="1457"/>
      <c r="R46" s="1457"/>
      <c r="S46" s="1457"/>
      <c r="T46" s="1457"/>
      <c r="U46" s="1457"/>
      <c r="V46" s="1457"/>
      <c r="W46" s="1457"/>
      <c r="X46" s="1457"/>
      <c r="Y46" s="1457"/>
      <c r="Z46" s="1457"/>
      <c r="AA46" s="1457"/>
      <c r="AB46" s="1457"/>
      <c r="AC46" s="1457"/>
      <c r="AD46" s="1457"/>
      <c r="AE46" s="1457"/>
      <c r="AF46" s="1457"/>
      <c r="AG46" s="1457"/>
      <c r="AH46" s="1458"/>
      <c r="AI46" s="1459"/>
      <c r="AJ46" s="1457"/>
      <c r="AK46" s="1457"/>
      <c r="AL46" s="1457"/>
      <c r="AM46" s="1457"/>
      <c r="AN46" s="1457"/>
      <c r="AO46" s="1457"/>
      <c r="AP46" s="1457"/>
      <c r="AQ46" s="1457"/>
      <c r="AR46" s="1457"/>
      <c r="AS46" s="1457"/>
      <c r="AT46" s="1457"/>
      <c r="AU46" s="1457"/>
      <c r="AV46" s="1457"/>
      <c r="AW46" s="1457"/>
      <c r="AX46" s="1457"/>
      <c r="AY46" s="1457"/>
      <c r="AZ46" s="1457"/>
      <c r="BA46" s="1457"/>
      <c r="BB46" s="1457"/>
      <c r="BC46" s="1457"/>
      <c r="BD46" s="1457"/>
      <c r="BE46" s="1457"/>
      <c r="BF46" s="1457"/>
      <c r="BG46" s="1457"/>
      <c r="BH46" s="1457"/>
      <c r="BI46" s="1457"/>
      <c r="BJ46" s="1457"/>
      <c r="BK46" s="1458"/>
      <c r="BL46" s="1468"/>
      <c r="BM46" s="1468"/>
      <c r="BN46" s="358"/>
      <c r="BO46" s="359"/>
      <c r="BP46" s="358"/>
      <c r="BQ46" s="315"/>
      <c r="BR46" s="1405"/>
      <c r="BS46" s="1405"/>
      <c r="BT46" s="1405"/>
      <c r="BU46" s="1405"/>
      <c r="BV46" s="1405"/>
      <c r="BW46" s="1405"/>
      <c r="BX46" s="1405"/>
      <c r="BY46" s="1405"/>
      <c r="BZ46" s="1405"/>
      <c r="CA46" s="1405"/>
      <c r="CB46" s="1405"/>
      <c r="CC46" s="1405"/>
      <c r="CD46" s="1405"/>
      <c r="CE46" s="1405"/>
      <c r="CF46" s="1405"/>
      <c r="CG46" s="1405"/>
      <c r="CH46" s="1405"/>
      <c r="CI46" s="1405"/>
      <c r="CJ46" s="1405"/>
      <c r="CK46" s="1405"/>
      <c r="CL46" s="1405"/>
      <c r="CM46" s="1405"/>
      <c r="CN46" s="1405"/>
      <c r="CO46" s="1405"/>
      <c r="CP46" s="1405"/>
      <c r="CQ46" s="1405"/>
      <c r="CR46" s="1405"/>
      <c r="CS46" s="1405"/>
      <c r="CT46" s="1405"/>
      <c r="CU46" s="1406"/>
      <c r="CV46" s="320"/>
    </row>
    <row r="47" spans="1:100" ht="15.75" customHeight="1" thickBot="1">
      <c r="A47" s="315"/>
      <c r="B47" s="1486"/>
      <c r="C47" s="1487"/>
      <c r="D47" s="1487"/>
      <c r="E47" s="1487"/>
      <c r="F47" s="1473"/>
      <c r="G47" s="1474"/>
      <c r="H47" s="1474"/>
      <c r="I47" s="1460"/>
      <c r="J47" s="1460"/>
      <c r="K47" s="1460"/>
      <c r="L47" s="1460"/>
      <c r="M47" s="1460"/>
      <c r="N47" s="1460"/>
      <c r="O47" s="1460"/>
      <c r="P47" s="1460"/>
      <c r="Q47" s="1460"/>
      <c r="R47" s="1460"/>
      <c r="S47" s="1460"/>
      <c r="T47" s="1460"/>
      <c r="U47" s="1460"/>
      <c r="V47" s="1460"/>
      <c r="W47" s="1460"/>
      <c r="X47" s="1460"/>
      <c r="Y47" s="1460"/>
      <c r="Z47" s="1460"/>
      <c r="AA47" s="1460"/>
      <c r="AB47" s="1460"/>
      <c r="AC47" s="1460"/>
      <c r="AD47" s="1460"/>
      <c r="AE47" s="1460"/>
      <c r="AF47" s="1460"/>
      <c r="AG47" s="1460"/>
      <c r="AH47" s="1461"/>
      <c r="AI47" s="1475"/>
      <c r="AJ47" s="1460"/>
      <c r="AK47" s="1460"/>
      <c r="AL47" s="1460"/>
      <c r="AM47" s="1460"/>
      <c r="AN47" s="1460"/>
      <c r="AO47" s="1460"/>
      <c r="AP47" s="1460"/>
      <c r="AQ47" s="1460"/>
      <c r="AR47" s="1460"/>
      <c r="AS47" s="1460"/>
      <c r="AT47" s="1460"/>
      <c r="AU47" s="1460"/>
      <c r="AV47" s="1460"/>
      <c r="AW47" s="1460"/>
      <c r="AX47" s="1460"/>
      <c r="AY47" s="1460"/>
      <c r="AZ47" s="1460"/>
      <c r="BA47" s="1460"/>
      <c r="BB47" s="1460"/>
      <c r="BC47" s="1460"/>
      <c r="BD47" s="1460"/>
      <c r="BE47" s="1460"/>
      <c r="BF47" s="1460"/>
      <c r="BG47" s="1460"/>
      <c r="BH47" s="1460"/>
      <c r="BI47" s="1460"/>
      <c r="BJ47" s="1460"/>
      <c r="BK47" s="1461"/>
      <c r="BL47" s="1469"/>
      <c r="BM47" s="1469"/>
      <c r="BN47" s="322"/>
      <c r="BO47" s="322"/>
      <c r="BP47" s="322"/>
      <c r="BQ47" s="315"/>
      <c r="BR47" s="1342" t="s">
        <v>626</v>
      </c>
      <c r="BS47" s="1343"/>
      <c r="BT47" s="1343"/>
      <c r="BU47" s="1343"/>
      <c r="BV47" s="1343"/>
      <c r="BW47" s="1343"/>
      <c r="BX47" s="1343"/>
      <c r="BY47" s="1343"/>
      <c r="BZ47" s="1343"/>
      <c r="CA47" s="1346"/>
      <c r="CB47" s="1346"/>
      <c r="CC47" s="1346"/>
      <c r="CD47" s="1346"/>
      <c r="CE47" s="1346"/>
      <c r="CF47" s="1346"/>
      <c r="CG47" s="1346"/>
      <c r="CH47" s="1346"/>
      <c r="CI47" s="1346"/>
      <c r="CJ47" s="1346"/>
      <c r="CK47" s="1346"/>
      <c r="CL47" s="1346"/>
      <c r="CM47" s="1346"/>
      <c r="CN47" s="1346"/>
      <c r="CO47" s="1346"/>
      <c r="CP47" s="1346"/>
      <c r="CQ47" s="1346"/>
      <c r="CR47" s="1346"/>
      <c r="CS47" s="1346"/>
      <c r="CT47" s="1346"/>
      <c r="CU47" s="1347"/>
      <c r="CV47" s="320"/>
    </row>
    <row r="48" spans="1:100" ht="15.75" customHeight="1">
      <c r="A48" s="315"/>
      <c r="B48" s="1482" t="s">
        <v>299</v>
      </c>
      <c r="C48" s="1483"/>
      <c r="D48" s="1483"/>
      <c r="E48" s="1483"/>
      <c r="F48" s="1472" t="s">
        <v>607</v>
      </c>
      <c r="G48" s="1472"/>
      <c r="H48" s="1472"/>
      <c r="I48" s="1472" t="s">
        <v>606</v>
      </c>
      <c r="J48" s="1472"/>
      <c r="K48" s="1472"/>
      <c r="L48" s="1472"/>
      <c r="M48" s="1472"/>
      <c r="N48" s="1472"/>
      <c r="O48" s="1472"/>
      <c r="P48" s="1472"/>
      <c r="Q48" s="1472"/>
      <c r="R48" s="1472"/>
      <c r="S48" s="1472"/>
      <c r="T48" s="1472"/>
      <c r="U48" s="1472"/>
      <c r="V48" s="1472"/>
      <c r="W48" s="1472"/>
      <c r="X48" s="1472"/>
      <c r="Y48" s="1472"/>
      <c r="Z48" s="1472"/>
      <c r="AA48" s="1472"/>
      <c r="AB48" s="1472"/>
      <c r="AC48" s="1472"/>
      <c r="AD48" s="1472"/>
      <c r="AE48" s="1472"/>
      <c r="AF48" s="1472"/>
      <c r="AG48" s="1472"/>
      <c r="AH48" s="1472"/>
      <c r="AI48" s="1476" t="s">
        <v>607</v>
      </c>
      <c r="AJ48" s="1472"/>
      <c r="AK48" s="1472"/>
      <c r="AL48" s="1472" t="s">
        <v>606</v>
      </c>
      <c r="AM48" s="1472"/>
      <c r="AN48" s="1472"/>
      <c r="AO48" s="1472"/>
      <c r="AP48" s="1472"/>
      <c r="AQ48" s="1472"/>
      <c r="AR48" s="1472"/>
      <c r="AS48" s="1472"/>
      <c r="AT48" s="1472"/>
      <c r="AU48" s="1472"/>
      <c r="AV48" s="1472"/>
      <c r="AW48" s="1472"/>
      <c r="AX48" s="1472"/>
      <c r="AY48" s="1472"/>
      <c r="AZ48" s="1472"/>
      <c r="BA48" s="1472"/>
      <c r="BB48" s="1472"/>
      <c r="BC48" s="1472"/>
      <c r="BD48" s="1472"/>
      <c r="BE48" s="1472"/>
      <c r="BF48" s="1472"/>
      <c r="BG48" s="1472"/>
      <c r="BH48" s="1472"/>
      <c r="BI48" s="1472"/>
      <c r="BJ48" s="1472"/>
      <c r="BK48" s="1472"/>
      <c r="BL48" s="1468" t="s">
        <v>605</v>
      </c>
      <c r="BM48" s="1468"/>
      <c r="BQ48" s="297"/>
      <c r="BR48" s="1344"/>
      <c r="BS48" s="1345"/>
      <c r="BT48" s="1345"/>
      <c r="BU48" s="1345"/>
      <c r="BV48" s="1345"/>
      <c r="BW48" s="1345"/>
      <c r="BX48" s="1345"/>
      <c r="BY48" s="1345"/>
      <c r="BZ48" s="1345"/>
      <c r="CA48" s="1348"/>
      <c r="CB48" s="1348"/>
      <c r="CC48" s="1348"/>
      <c r="CD48" s="1348"/>
      <c r="CE48" s="1348"/>
      <c r="CF48" s="1348"/>
      <c r="CG48" s="1348"/>
      <c r="CH48" s="1348"/>
      <c r="CI48" s="1348"/>
      <c r="CJ48" s="1348"/>
      <c r="CK48" s="1348"/>
      <c r="CL48" s="1348"/>
      <c r="CM48" s="1348"/>
      <c r="CN48" s="1348"/>
      <c r="CO48" s="1348"/>
      <c r="CP48" s="1348"/>
      <c r="CQ48" s="1348"/>
      <c r="CR48" s="1348"/>
      <c r="CS48" s="1348"/>
      <c r="CT48" s="1348"/>
      <c r="CU48" s="1349"/>
      <c r="CV48" s="320"/>
    </row>
    <row r="49" spans="1:100" ht="15.75" customHeight="1">
      <c r="A49" s="315"/>
      <c r="B49" s="1484"/>
      <c r="C49" s="1485"/>
      <c r="D49" s="1485"/>
      <c r="E49" s="1485"/>
      <c r="F49" s="1480"/>
      <c r="G49" s="1481"/>
      <c r="H49" s="1481"/>
      <c r="I49" s="1466"/>
      <c r="J49" s="1466"/>
      <c r="K49" s="1466"/>
      <c r="L49" s="1466"/>
      <c r="M49" s="1466"/>
      <c r="N49" s="1466"/>
      <c r="O49" s="1466"/>
      <c r="P49" s="1466"/>
      <c r="Q49" s="1466"/>
      <c r="R49" s="1466"/>
      <c r="S49" s="1466"/>
      <c r="T49" s="1466"/>
      <c r="U49" s="1466"/>
      <c r="V49" s="1466"/>
      <c r="W49" s="1466"/>
      <c r="X49" s="1466"/>
      <c r="Y49" s="1466"/>
      <c r="Z49" s="1466"/>
      <c r="AA49" s="1466"/>
      <c r="AB49" s="1466"/>
      <c r="AC49" s="1466"/>
      <c r="AD49" s="1466"/>
      <c r="AE49" s="1466"/>
      <c r="AF49" s="1466"/>
      <c r="AG49" s="1466"/>
      <c r="AH49" s="1467"/>
      <c r="AI49" s="1470"/>
      <c r="AJ49" s="1471"/>
      <c r="AK49" s="1471"/>
      <c r="AL49" s="1466"/>
      <c r="AM49" s="1466"/>
      <c r="AN49" s="1466"/>
      <c r="AO49" s="1466"/>
      <c r="AP49" s="1466"/>
      <c r="AQ49" s="1466"/>
      <c r="AR49" s="1466"/>
      <c r="AS49" s="1466"/>
      <c r="AT49" s="1466"/>
      <c r="AU49" s="1466"/>
      <c r="AV49" s="1466"/>
      <c r="AW49" s="1466"/>
      <c r="AX49" s="1466"/>
      <c r="AY49" s="1466"/>
      <c r="AZ49" s="1466"/>
      <c r="BA49" s="1466"/>
      <c r="BB49" s="1466"/>
      <c r="BC49" s="1466"/>
      <c r="BD49" s="1466"/>
      <c r="BE49" s="1466"/>
      <c r="BF49" s="1466"/>
      <c r="BG49" s="1466"/>
      <c r="BH49" s="1466"/>
      <c r="BI49" s="1466"/>
      <c r="BJ49" s="1466"/>
      <c r="BK49" s="1467"/>
      <c r="BL49" s="1468"/>
      <c r="BM49" s="1468"/>
      <c r="BN49" s="358"/>
      <c r="BO49" s="359"/>
      <c r="BP49" s="358"/>
      <c r="BQ49" s="315"/>
      <c r="BR49" s="1382"/>
      <c r="BS49" s="1382"/>
      <c r="BT49" s="1382"/>
      <c r="BU49" s="1382"/>
      <c r="BV49" s="1382"/>
      <c r="BW49" s="1382"/>
      <c r="BX49" s="1382"/>
      <c r="BY49" s="1382"/>
      <c r="BZ49" s="1382"/>
      <c r="CA49" s="1382"/>
      <c r="CB49" s="1382"/>
      <c r="CC49" s="1382"/>
      <c r="CD49" s="1382"/>
      <c r="CE49" s="1382"/>
      <c r="CF49" s="1382"/>
      <c r="CG49" s="1382"/>
      <c r="CH49" s="1382"/>
      <c r="CI49" s="1382"/>
      <c r="CJ49" s="1382"/>
      <c r="CK49" s="1382"/>
      <c r="CL49" s="1382"/>
      <c r="CM49" s="1382"/>
      <c r="CN49" s="1382"/>
      <c r="CO49" s="1382"/>
      <c r="CP49" s="1382"/>
      <c r="CQ49" s="1382"/>
      <c r="CR49" s="1382"/>
      <c r="CS49" s="1382"/>
      <c r="CT49" s="1382"/>
      <c r="CU49" s="1383"/>
      <c r="CV49" s="320"/>
    </row>
    <row r="50" spans="1:100" ht="15.75" customHeight="1">
      <c r="A50" s="315"/>
      <c r="B50" s="1484"/>
      <c r="C50" s="1485"/>
      <c r="D50" s="1485"/>
      <c r="E50" s="1485"/>
      <c r="F50" s="1462"/>
      <c r="G50" s="1463"/>
      <c r="H50" s="1463"/>
      <c r="I50" s="1457"/>
      <c r="J50" s="1457"/>
      <c r="K50" s="1457"/>
      <c r="L50" s="1457"/>
      <c r="M50" s="1457"/>
      <c r="N50" s="1457"/>
      <c r="O50" s="1457"/>
      <c r="P50" s="1457"/>
      <c r="Q50" s="1457"/>
      <c r="R50" s="1457"/>
      <c r="S50" s="1457"/>
      <c r="T50" s="1457"/>
      <c r="U50" s="1457"/>
      <c r="V50" s="1457"/>
      <c r="W50" s="1457"/>
      <c r="X50" s="1457"/>
      <c r="Y50" s="1457"/>
      <c r="Z50" s="1457"/>
      <c r="AA50" s="1457"/>
      <c r="AB50" s="1457"/>
      <c r="AC50" s="1457"/>
      <c r="AD50" s="1457"/>
      <c r="AE50" s="1457"/>
      <c r="AF50" s="1457"/>
      <c r="AG50" s="1457"/>
      <c r="AH50" s="1458"/>
      <c r="AI50" s="1464"/>
      <c r="AJ50" s="1465"/>
      <c r="AK50" s="1465"/>
      <c r="AL50" s="1457"/>
      <c r="AM50" s="1457"/>
      <c r="AN50" s="1457"/>
      <c r="AO50" s="1457"/>
      <c r="AP50" s="1457"/>
      <c r="AQ50" s="1457"/>
      <c r="AR50" s="1457"/>
      <c r="AS50" s="1457"/>
      <c r="AT50" s="1457"/>
      <c r="AU50" s="1457"/>
      <c r="AV50" s="1457"/>
      <c r="AW50" s="1457"/>
      <c r="AX50" s="1457"/>
      <c r="AY50" s="1457"/>
      <c r="AZ50" s="1457"/>
      <c r="BA50" s="1457"/>
      <c r="BB50" s="1457"/>
      <c r="BC50" s="1457"/>
      <c r="BD50" s="1457"/>
      <c r="BE50" s="1457"/>
      <c r="BF50" s="1457"/>
      <c r="BG50" s="1457"/>
      <c r="BH50" s="1457"/>
      <c r="BI50" s="1457"/>
      <c r="BJ50" s="1457"/>
      <c r="BK50" s="1458"/>
      <c r="BL50" s="1468"/>
      <c r="BM50" s="1468"/>
      <c r="BN50" s="359"/>
      <c r="BO50" s="359"/>
      <c r="BP50" s="359"/>
      <c r="BQ50" s="297"/>
      <c r="BR50" s="1342" t="s">
        <v>627</v>
      </c>
      <c r="BS50" s="1343"/>
      <c r="BT50" s="1343"/>
      <c r="BU50" s="1343"/>
      <c r="BV50" s="1343"/>
      <c r="BW50" s="1343"/>
      <c r="BX50" s="1343"/>
      <c r="BY50" s="1343"/>
      <c r="BZ50" s="1343"/>
      <c r="CA50" s="1334"/>
      <c r="CB50" s="1341"/>
      <c r="CC50" s="1334"/>
      <c r="CD50" s="1334"/>
      <c r="CE50" s="1334"/>
      <c r="CF50" s="1334"/>
      <c r="CG50" s="1334"/>
      <c r="CH50" s="1334"/>
      <c r="CI50" s="1334"/>
      <c r="CJ50" s="1334"/>
      <c r="CK50" s="1334"/>
      <c r="CL50" s="1334"/>
      <c r="CM50" s="1334"/>
      <c r="CN50" s="1334"/>
      <c r="CO50" s="1334"/>
      <c r="CP50" s="1334"/>
      <c r="CQ50" s="1334"/>
      <c r="CR50" s="1334"/>
      <c r="CS50" s="1334"/>
      <c r="CT50" s="1334"/>
      <c r="CU50" s="619"/>
      <c r="CV50" s="320"/>
    </row>
    <row r="51" spans="1:100" ht="15.75" customHeight="1">
      <c r="A51" s="315"/>
      <c r="B51" s="1484"/>
      <c r="C51" s="1485"/>
      <c r="D51" s="1485"/>
      <c r="E51" s="1485"/>
      <c r="F51" s="1462"/>
      <c r="G51" s="1463"/>
      <c r="H51" s="1463"/>
      <c r="I51" s="1457"/>
      <c r="J51" s="1457"/>
      <c r="K51" s="1457"/>
      <c r="L51" s="1457"/>
      <c r="M51" s="1457"/>
      <c r="N51" s="1457"/>
      <c r="O51" s="1457"/>
      <c r="P51" s="1457"/>
      <c r="Q51" s="1457"/>
      <c r="R51" s="1457"/>
      <c r="S51" s="1457"/>
      <c r="T51" s="1457"/>
      <c r="U51" s="1457"/>
      <c r="V51" s="1457"/>
      <c r="W51" s="1457"/>
      <c r="X51" s="1457"/>
      <c r="Y51" s="1457"/>
      <c r="Z51" s="1457"/>
      <c r="AA51" s="1457"/>
      <c r="AB51" s="1457"/>
      <c r="AC51" s="1457"/>
      <c r="AD51" s="1457"/>
      <c r="AE51" s="1457"/>
      <c r="AF51" s="1457"/>
      <c r="AG51" s="1457"/>
      <c r="AH51" s="1458"/>
      <c r="AI51" s="1464"/>
      <c r="AJ51" s="1465"/>
      <c r="AK51" s="1465"/>
      <c r="AL51" s="1457"/>
      <c r="AM51" s="1457"/>
      <c r="AN51" s="1457"/>
      <c r="AO51" s="1457"/>
      <c r="AP51" s="1457"/>
      <c r="AQ51" s="1457"/>
      <c r="AR51" s="1457"/>
      <c r="AS51" s="1457"/>
      <c r="AT51" s="1457"/>
      <c r="AU51" s="1457"/>
      <c r="AV51" s="1457"/>
      <c r="AW51" s="1457"/>
      <c r="AX51" s="1457"/>
      <c r="AY51" s="1457"/>
      <c r="AZ51" s="1457"/>
      <c r="BA51" s="1457"/>
      <c r="BB51" s="1457"/>
      <c r="BC51" s="1457"/>
      <c r="BD51" s="1457"/>
      <c r="BE51" s="1457"/>
      <c r="BF51" s="1457"/>
      <c r="BG51" s="1457"/>
      <c r="BH51" s="1457"/>
      <c r="BI51" s="1457"/>
      <c r="BJ51" s="1457"/>
      <c r="BK51" s="1458"/>
      <c r="BL51" s="1468"/>
      <c r="BM51" s="1468"/>
      <c r="BN51" s="358"/>
      <c r="BO51" s="359"/>
      <c r="BP51" s="358"/>
      <c r="BQ51" s="315"/>
      <c r="BR51" s="1344"/>
      <c r="BS51" s="1345"/>
      <c r="BT51" s="1345"/>
      <c r="BU51" s="1345"/>
      <c r="BV51" s="1345"/>
      <c r="BW51" s="1345"/>
      <c r="BX51" s="1345"/>
      <c r="BY51" s="1345"/>
      <c r="BZ51" s="1345"/>
      <c r="CA51" s="1336"/>
      <c r="CB51" s="1336"/>
      <c r="CC51" s="1336"/>
      <c r="CD51" s="1336"/>
      <c r="CE51" s="1336"/>
      <c r="CF51" s="1336"/>
      <c r="CG51" s="1336"/>
      <c r="CH51" s="1336"/>
      <c r="CI51" s="1336"/>
      <c r="CJ51" s="1336"/>
      <c r="CK51" s="1336"/>
      <c r="CL51" s="1336"/>
      <c r="CM51" s="1336"/>
      <c r="CN51" s="1336"/>
      <c r="CO51" s="1336"/>
      <c r="CP51" s="1336"/>
      <c r="CQ51" s="1336"/>
      <c r="CR51" s="1336"/>
      <c r="CS51" s="1336"/>
      <c r="CT51" s="1336"/>
      <c r="CU51" s="624"/>
      <c r="CV51" s="320"/>
    </row>
    <row r="52" spans="1:100" ht="15.75" customHeight="1">
      <c r="A52" s="315"/>
      <c r="B52" s="1484"/>
      <c r="C52" s="1485"/>
      <c r="D52" s="1485"/>
      <c r="E52" s="1485"/>
      <c r="F52" s="1462"/>
      <c r="G52" s="1463"/>
      <c r="H52" s="1463"/>
      <c r="I52" s="1457"/>
      <c r="J52" s="1457"/>
      <c r="K52" s="1457"/>
      <c r="L52" s="1457"/>
      <c r="M52" s="1457"/>
      <c r="N52" s="1457"/>
      <c r="O52" s="1457"/>
      <c r="P52" s="1457"/>
      <c r="Q52" s="1457"/>
      <c r="R52" s="1457"/>
      <c r="S52" s="1457"/>
      <c r="T52" s="1457"/>
      <c r="U52" s="1457"/>
      <c r="V52" s="1457"/>
      <c r="W52" s="1457"/>
      <c r="X52" s="1457"/>
      <c r="Y52" s="1457"/>
      <c r="Z52" s="1457"/>
      <c r="AA52" s="1457"/>
      <c r="AB52" s="1457"/>
      <c r="AC52" s="1457"/>
      <c r="AD52" s="1457"/>
      <c r="AE52" s="1457"/>
      <c r="AF52" s="1457"/>
      <c r="AG52" s="1457"/>
      <c r="AH52" s="1458"/>
      <c r="AI52" s="1464"/>
      <c r="AJ52" s="1465"/>
      <c r="AK52" s="1465"/>
      <c r="AL52" s="1457"/>
      <c r="AM52" s="1457"/>
      <c r="AN52" s="1457"/>
      <c r="AO52" s="1457"/>
      <c r="AP52" s="1457"/>
      <c r="AQ52" s="1457"/>
      <c r="AR52" s="1457"/>
      <c r="AS52" s="1457"/>
      <c r="AT52" s="1457"/>
      <c r="AU52" s="1457"/>
      <c r="AV52" s="1457"/>
      <c r="AW52" s="1457"/>
      <c r="AX52" s="1457"/>
      <c r="AY52" s="1457"/>
      <c r="AZ52" s="1457"/>
      <c r="BA52" s="1457"/>
      <c r="BB52" s="1457"/>
      <c r="BC52" s="1457"/>
      <c r="BD52" s="1457"/>
      <c r="BE52" s="1457"/>
      <c r="BF52" s="1457"/>
      <c r="BG52" s="1457"/>
      <c r="BH52" s="1457"/>
      <c r="BI52" s="1457"/>
      <c r="BJ52" s="1457"/>
      <c r="BK52" s="1458"/>
      <c r="BL52" s="1468"/>
      <c r="BM52" s="1468"/>
      <c r="BN52" s="359"/>
      <c r="BO52" s="359"/>
      <c r="BP52" s="359"/>
      <c r="BQ52" s="297"/>
      <c r="BR52" s="1382"/>
      <c r="BS52" s="1382"/>
      <c r="BT52" s="1382"/>
      <c r="BU52" s="1382"/>
      <c r="BV52" s="1382"/>
      <c r="BW52" s="1382"/>
      <c r="BX52" s="1382"/>
      <c r="BY52" s="1382"/>
      <c r="BZ52" s="1382"/>
      <c r="CA52" s="1382"/>
      <c r="CB52" s="1382"/>
      <c r="CC52" s="1382"/>
      <c r="CD52" s="1382"/>
      <c r="CE52" s="1382"/>
      <c r="CF52" s="1382"/>
      <c r="CG52" s="1382"/>
      <c r="CH52" s="1382"/>
      <c r="CI52" s="1382"/>
      <c r="CJ52" s="1382"/>
      <c r="CK52" s="1382"/>
      <c r="CL52" s="1382"/>
      <c r="CM52" s="1382"/>
      <c r="CN52" s="1382"/>
      <c r="CO52" s="1382"/>
      <c r="CP52" s="1382"/>
      <c r="CQ52" s="1382"/>
      <c r="CR52" s="1382"/>
      <c r="CS52" s="1382"/>
      <c r="CT52" s="1382"/>
      <c r="CU52" s="1383"/>
      <c r="CV52" s="320"/>
    </row>
    <row r="53" spans="1:100" ht="15.75" customHeight="1">
      <c r="A53" s="315"/>
      <c r="B53" s="1484"/>
      <c r="C53" s="1485"/>
      <c r="D53" s="1485"/>
      <c r="E53" s="1485"/>
      <c r="F53" s="1455"/>
      <c r="G53" s="1456"/>
      <c r="H53" s="1456"/>
      <c r="I53" s="1457"/>
      <c r="J53" s="1457"/>
      <c r="K53" s="1457"/>
      <c r="L53" s="1457"/>
      <c r="M53" s="1457"/>
      <c r="N53" s="1457"/>
      <c r="O53" s="1457"/>
      <c r="P53" s="1457"/>
      <c r="Q53" s="1457"/>
      <c r="R53" s="1457"/>
      <c r="S53" s="1457"/>
      <c r="T53" s="1457"/>
      <c r="U53" s="1457"/>
      <c r="V53" s="1457"/>
      <c r="W53" s="1457"/>
      <c r="X53" s="1457"/>
      <c r="Y53" s="1457"/>
      <c r="Z53" s="1457"/>
      <c r="AA53" s="1457"/>
      <c r="AB53" s="1457"/>
      <c r="AC53" s="1457"/>
      <c r="AD53" s="1457"/>
      <c r="AE53" s="1457"/>
      <c r="AF53" s="1457"/>
      <c r="AG53" s="1457"/>
      <c r="AH53" s="1458"/>
      <c r="AI53" s="1459"/>
      <c r="AJ53" s="1457"/>
      <c r="AK53" s="1457"/>
      <c r="AL53" s="1457"/>
      <c r="AM53" s="1457"/>
      <c r="AN53" s="1457"/>
      <c r="AO53" s="1457"/>
      <c r="AP53" s="1457"/>
      <c r="AQ53" s="1457"/>
      <c r="AR53" s="1457"/>
      <c r="AS53" s="1457"/>
      <c r="AT53" s="1457"/>
      <c r="AU53" s="1457"/>
      <c r="AV53" s="1457"/>
      <c r="AW53" s="1457"/>
      <c r="AX53" s="1457"/>
      <c r="AY53" s="1457"/>
      <c r="AZ53" s="1457"/>
      <c r="BA53" s="1457"/>
      <c r="BB53" s="1457"/>
      <c r="BC53" s="1457"/>
      <c r="BD53" s="1457"/>
      <c r="BE53" s="1457"/>
      <c r="BF53" s="1457"/>
      <c r="BG53" s="1457"/>
      <c r="BH53" s="1457"/>
      <c r="BI53" s="1457"/>
      <c r="BJ53" s="1457"/>
      <c r="BK53" s="1458"/>
      <c r="BL53" s="1468"/>
      <c r="BM53" s="1468"/>
      <c r="BN53" s="358"/>
      <c r="BO53" s="359"/>
      <c r="BP53" s="358"/>
      <c r="BQ53" s="315"/>
      <c r="BR53" s="1342" t="s">
        <v>627</v>
      </c>
      <c r="BS53" s="1343"/>
      <c r="BT53" s="1343"/>
      <c r="BU53" s="1343"/>
      <c r="BV53" s="1343"/>
      <c r="BW53" s="1343"/>
      <c r="BX53" s="1343"/>
      <c r="BY53" s="1343"/>
      <c r="BZ53" s="1343"/>
      <c r="CA53" s="1334"/>
      <c r="CB53" s="1341"/>
      <c r="CC53" s="1334"/>
      <c r="CD53" s="1334"/>
      <c r="CE53" s="1334"/>
      <c r="CF53" s="1334"/>
      <c r="CG53" s="1334"/>
      <c r="CH53" s="1334"/>
      <c r="CI53" s="1334"/>
      <c r="CJ53" s="1334"/>
      <c r="CK53" s="1334"/>
      <c r="CL53" s="1334"/>
      <c r="CM53" s="1334"/>
      <c r="CN53" s="1334"/>
      <c r="CO53" s="1334"/>
      <c r="CP53" s="1334"/>
      <c r="CQ53" s="1334"/>
      <c r="CR53" s="1334"/>
      <c r="CS53" s="1334"/>
      <c r="CT53" s="1334"/>
      <c r="CU53" s="619"/>
      <c r="CV53" s="320"/>
    </row>
    <row r="54" spans="1:100" ht="15.75" customHeight="1">
      <c r="A54" s="315"/>
      <c r="B54" s="1484"/>
      <c r="C54" s="1485"/>
      <c r="D54" s="1485"/>
      <c r="E54" s="1485"/>
      <c r="F54" s="1455"/>
      <c r="G54" s="1456"/>
      <c r="H54" s="1456"/>
      <c r="I54" s="1457"/>
      <c r="J54" s="1457"/>
      <c r="K54" s="1457"/>
      <c r="L54" s="1457"/>
      <c r="M54" s="1457"/>
      <c r="N54" s="1457"/>
      <c r="O54" s="1457"/>
      <c r="P54" s="1457"/>
      <c r="Q54" s="1457"/>
      <c r="R54" s="1457"/>
      <c r="S54" s="1457"/>
      <c r="T54" s="1457"/>
      <c r="U54" s="1457"/>
      <c r="V54" s="1457"/>
      <c r="W54" s="1457"/>
      <c r="X54" s="1457"/>
      <c r="Y54" s="1457"/>
      <c r="Z54" s="1457"/>
      <c r="AA54" s="1457"/>
      <c r="AB54" s="1457"/>
      <c r="AC54" s="1457"/>
      <c r="AD54" s="1457"/>
      <c r="AE54" s="1457"/>
      <c r="AF54" s="1457"/>
      <c r="AG54" s="1457"/>
      <c r="AH54" s="1458"/>
      <c r="AI54" s="1459"/>
      <c r="AJ54" s="1457"/>
      <c r="AK54" s="1457"/>
      <c r="AL54" s="1457"/>
      <c r="AM54" s="1457"/>
      <c r="AN54" s="1457"/>
      <c r="AO54" s="1457"/>
      <c r="AP54" s="1457"/>
      <c r="AQ54" s="1457"/>
      <c r="AR54" s="1457"/>
      <c r="AS54" s="1457"/>
      <c r="AT54" s="1457"/>
      <c r="AU54" s="1457"/>
      <c r="AV54" s="1457"/>
      <c r="AW54" s="1457"/>
      <c r="AX54" s="1457"/>
      <c r="AY54" s="1457"/>
      <c r="AZ54" s="1457"/>
      <c r="BA54" s="1457"/>
      <c r="BB54" s="1457"/>
      <c r="BC54" s="1457"/>
      <c r="BD54" s="1457"/>
      <c r="BE54" s="1457"/>
      <c r="BF54" s="1457"/>
      <c r="BG54" s="1457"/>
      <c r="BH54" s="1457"/>
      <c r="BI54" s="1457"/>
      <c r="BJ54" s="1457"/>
      <c r="BK54" s="1458"/>
      <c r="BL54" s="1468"/>
      <c r="BM54" s="1468"/>
      <c r="BN54" s="359"/>
      <c r="BO54" s="359"/>
      <c r="BP54" s="359"/>
      <c r="BQ54" s="297"/>
      <c r="BR54" s="1344"/>
      <c r="BS54" s="1345"/>
      <c r="BT54" s="1345"/>
      <c r="BU54" s="1345"/>
      <c r="BV54" s="1345"/>
      <c r="BW54" s="1345"/>
      <c r="BX54" s="1345"/>
      <c r="BY54" s="1345"/>
      <c r="BZ54" s="1345"/>
      <c r="CA54" s="1336"/>
      <c r="CB54" s="1336"/>
      <c r="CC54" s="1336"/>
      <c r="CD54" s="1336"/>
      <c r="CE54" s="1336"/>
      <c r="CF54" s="1336"/>
      <c r="CG54" s="1336"/>
      <c r="CH54" s="1336"/>
      <c r="CI54" s="1336"/>
      <c r="CJ54" s="1336"/>
      <c r="CK54" s="1336"/>
      <c r="CL54" s="1336"/>
      <c r="CM54" s="1336"/>
      <c r="CN54" s="1336"/>
      <c r="CO54" s="1336"/>
      <c r="CP54" s="1336"/>
      <c r="CQ54" s="1336"/>
      <c r="CR54" s="1336"/>
      <c r="CS54" s="1336"/>
      <c r="CT54" s="1336"/>
      <c r="CU54" s="624"/>
      <c r="CV54" s="320"/>
    </row>
    <row r="55" spans="1:100" ht="15.75" customHeight="1">
      <c r="A55" s="315"/>
      <c r="B55" s="1484"/>
      <c r="C55" s="1485"/>
      <c r="D55" s="1485"/>
      <c r="E55" s="1485"/>
      <c r="F55" s="1455"/>
      <c r="G55" s="1456"/>
      <c r="H55" s="1456"/>
      <c r="I55" s="1457"/>
      <c r="J55" s="1457"/>
      <c r="K55" s="1457"/>
      <c r="L55" s="1457"/>
      <c r="M55" s="1457"/>
      <c r="N55" s="1457"/>
      <c r="O55" s="1457"/>
      <c r="P55" s="1457"/>
      <c r="Q55" s="1457"/>
      <c r="R55" s="1457"/>
      <c r="S55" s="1457"/>
      <c r="T55" s="1457"/>
      <c r="U55" s="1457"/>
      <c r="V55" s="1457"/>
      <c r="W55" s="1457"/>
      <c r="X55" s="1457"/>
      <c r="Y55" s="1457"/>
      <c r="Z55" s="1457"/>
      <c r="AA55" s="1457"/>
      <c r="AB55" s="1457"/>
      <c r="AC55" s="1457"/>
      <c r="AD55" s="1457"/>
      <c r="AE55" s="1457"/>
      <c r="AF55" s="1457"/>
      <c r="AG55" s="1457"/>
      <c r="AH55" s="1458"/>
      <c r="AI55" s="1459"/>
      <c r="AJ55" s="1457"/>
      <c r="AK55" s="1457"/>
      <c r="AL55" s="1457"/>
      <c r="AM55" s="1457"/>
      <c r="AN55" s="1457"/>
      <c r="AO55" s="1457"/>
      <c r="AP55" s="1457"/>
      <c r="AQ55" s="1457"/>
      <c r="AR55" s="1457"/>
      <c r="AS55" s="1457"/>
      <c r="AT55" s="1457"/>
      <c r="AU55" s="1457"/>
      <c r="AV55" s="1457"/>
      <c r="AW55" s="1457"/>
      <c r="AX55" s="1457"/>
      <c r="AY55" s="1457"/>
      <c r="AZ55" s="1457"/>
      <c r="BA55" s="1457"/>
      <c r="BB55" s="1457"/>
      <c r="BC55" s="1457"/>
      <c r="BD55" s="1457"/>
      <c r="BE55" s="1457"/>
      <c r="BF55" s="1457"/>
      <c r="BG55" s="1457"/>
      <c r="BH55" s="1457"/>
      <c r="BI55" s="1457"/>
      <c r="BJ55" s="1457"/>
      <c r="BK55" s="1458"/>
      <c r="BL55" s="1468"/>
      <c r="BM55" s="1468"/>
      <c r="BN55" s="358"/>
      <c r="BO55" s="359"/>
      <c r="BP55" s="358"/>
      <c r="BQ55" s="315"/>
      <c r="BR55" s="1382"/>
      <c r="BS55" s="1382"/>
      <c r="BT55" s="1382"/>
      <c r="BU55" s="1382"/>
      <c r="BV55" s="1382"/>
      <c r="BW55" s="1382"/>
      <c r="BX55" s="1382"/>
      <c r="BY55" s="1382"/>
      <c r="BZ55" s="1382"/>
      <c r="CA55" s="1382"/>
      <c r="CB55" s="1382"/>
      <c r="CC55" s="1382"/>
      <c r="CD55" s="1382"/>
      <c r="CE55" s="1382"/>
      <c r="CF55" s="1382"/>
      <c r="CG55" s="1382"/>
      <c r="CH55" s="1382"/>
      <c r="CI55" s="1382"/>
      <c r="CJ55" s="1382"/>
      <c r="CK55" s="1382"/>
      <c r="CL55" s="1382"/>
      <c r="CM55" s="1382"/>
      <c r="CN55" s="1382"/>
      <c r="CO55" s="1382"/>
      <c r="CP55" s="1382"/>
      <c r="CQ55" s="1382"/>
      <c r="CR55" s="1382"/>
      <c r="CS55" s="1382"/>
      <c r="CT55" s="1382"/>
      <c r="CU55" s="1383"/>
      <c r="CV55" s="320"/>
    </row>
    <row r="56" spans="1:100" ht="15.75" customHeight="1">
      <c r="A56" s="315"/>
      <c r="B56" s="1484"/>
      <c r="C56" s="1485"/>
      <c r="D56" s="1485"/>
      <c r="E56" s="1485"/>
      <c r="F56" s="1455"/>
      <c r="G56" s="1456"/>
      <c r="H56" s="1456"/>
      <c r="I56" s="1457"/>
      <c r="J56" s="1457"/>
      <c r="K56" s="1457"/>
      <c r="L56" s="1457"/>
      <c r="M56" s="1457"/>
      <c r="N56" s="1457"/>
      <c r="O56" s="1457"/>
      <c r="P56" s="1457"/>
      <c r="Q56" s="1457"/>
      <c r="R56" s="1457"/>
      <c r="S56" s="1457"/>
      <c r="T56" s="1457"/>
      <c r="U56" s="1457"/>
      <c r="V56" s="1457"/>
      <c r="W56" s="1457"/>
      <c r="X56" s="1457"/>
      <c r="Y56" s="1457"/>
      <c r="Z56" s="1457"/>
      <c r="AA56" s="1457"/>
      <c r="AB56" s="1457"/>
      <c r="AC56" s="1457"/>
      <c r="AD56" s="1457"/>
      <c r="AE56" s="1457"/>
      <c r="AF56" s="1457"/>
      <c r="AG56" s="1457"/>
      <c r="AH56" s="1458"/>
      <c r="AI56" s="1459"/>
      <c r="AJ56" s="1457"/>
      <c r="AK56" s="1457"/>
      <c r="AL56" s="1457"/>
      <c r="AM56" s="1457"/>
      <c r="AN56" s="1457"/>
      <c r="AO56" s="1457"/>
      <c r="AP56" s="1457"/>
      <c r="AQ56" s="1457"/>
      <c r="AR56" s="1457"/>
      <c r="AS56" s="1457"/>
      <c r="AT56" s="1457"/>
      <c r="AU56" s="1457"/>
      <c r="AV56" s="1457"/>
      <c r="AW56" s="1457"/>
      <c r="AX56" s="1457"/>
      <c r="AY56" s="1457"/>
      <c r="AZ56" s="1457"/>
      <c r="BA56" s="1457"/>
      <c r="BB56" s="1457"/>
      <c r="BC56" s="1457"/>
      <c r="BD56" s="1457"/>
      <c r="BE56" s="1457"/>
      <c r="BF56" s="1457"/>
      <c r="BG56" s="1457"/>
      <c r="BH56" s="1457"/>
      <c r="BI56" s="1457"/>
      <c r="BJ56" s="1457"/>
      <c r="BK56" s="1458"/>
      <c r="BL56" s="1468"/>
      <c r="BM56" s="1468"/>
      <c r="BN56" s="359"/>
      <c r="BO56" s="359"/>
      <c r="BP56" s="359"/>
      <c r="BQ56" s="297"/>
      <c r="BR56" s="1342" t="s">
        <v>628</v>
      </c>
      <c r="BS56" s="1343"/>
      <c r="BT56" s="1343"/>
      <c r="BU56" s="1343"/>
      <c r="BV56" s="1346"/>
      <c r="BW56" s="1346"/>
      <c r="BX56" s="1346"/>
      <c r="BY56" s="1346"/>
      <c r="BZ56" s="1346"/>
      <c r="CA56" s="1346"/>
      <c r="CB56" s="1346"/>
      <c r="CC56" s="1346"/>
      <c r="CD56" s="1346"/>
      <c r="CE56" s="1346"/>
      <c r="CF56" s="1347"/>
      <c r="CG56" s="1342" t="s">
        <v>628</v>
      </c>
      <c r="CH56" s="1343"/>
      <c r="CI56" s="1343"/>
      <c r="CJ56" s="1343"/>
      <c r="CK56" s="1346"/>
      <c r="CL56" s="1346"/>
      <c r="CM56" s="1346"/>
      <c r="CN56" s="1346"/>
      <c r="CO56" s="1346"/>
      <c r="CP56" s="1346"/>
      <c r="CQ56" s="1346"/>
      <c r="CR56" s="1346"/>
      <c r="CS56" s="1346"/>
      <c r="CT56" s="1346"/>
      <c r="CU56" s="1347"/>
      <c r="CV56" s="320"/>
    </row>
    <row r="57" spans="1:100" ht="15.75" customHeight="1">
      <c r="A57" s="315"/>
      <c r="B57" s="1484"/>
      <c r="C57" s="1485"/>
      <c r="D57" s="1485"/>
      <c r="E57" s="1485"/>
      <c r="F57" s="1455"/>
      <c r="G57" s="1456"/>
      <c r="H57" s="1456"/>
      <c r="I57" s="1457"/>
      <c r="J57" s="1457"/>
      <c r="K57" s="1457"/>
      <c r="L57" s="1457"/>
      <c r="M57" s="1457"/>
      <c r="N57" s="1457"/>
      <c r="O57" s="1457"/>
      <c r="P57" s="1457"/>
      <c r="Q57" s="1457"/>
      <c r="R57" s="1457"/>
      <c r="S57" s="1457"/>
      <c r="T57" s="1457"/>
      <c r="U57" s="1457"/>
      <c r="V57" s="1457"/>
      <c r="W57" s="1457"/>
      <c r="X57" s="1457"/>
      <c r="Y57" s="1457"/>
      <c r="Z57" s="1457"/>
      <c r="AA57" s="1457"/>
      <c r="AB57" s="1457"/>
      <c r="AC57" s="1457"/>
      <c r="AD57" s="1457"/>
      <c r="AE57" s="1457"/>
      <c r="AF57" s="1457"/>
      <c r="AG57" s="1457"/>
      <c r="AH57" s="1458"/>
      <c r="AI57" s="1459"/>
      <c r="AJ57" s="1457"/>
      <c r="AK57" s="1457"/>
      <c r="AL57" s="1457"/>
      <c r="AM57" s="1457"/>
      <c r="AN57" s="1457"/>
      <c r="AO57" s="1457"/>
      <c r="AP57" s="1457"/>
      <c r="AQ57" s="1457"/>
      <c r="AR57" s="1457"/>
      <c r="AS57" s="1457"/>
      <c r="AT57" s="1457"/>
      <c r="AU57" s="1457"/>
      <c r="AV57" s="1457"/>
      <c r="AW57" s="1457"/>
      <c r="AX57" s="1457"/>
      <c r="AY57" s="1457"/>
      <c r="AZ57" s="1457"/>
      <c r="BA57" s="1457"/>
      <c r="BB57" s="1457"/>
      <c r="BC57" s="1457"/>
      <c r="BD57" s="1457"/>
      <c r="BE57" s="1457"/>
      <c r="BF57" s="1457"/>
      <c r="BG57" s="1457"/>
      <c r="BH57" s="1457"/>
      <c r="BI57" s="1457"/>
      <c r="BJ57" s="1457"/>
      <c r="BK57" s="1458"/>
      <c r="BL57" s="1468"/>
      <c r="BM57" s="1468"/>
      <c r="BN57" s="358"/>
      <c r="BO57" s="359"/>
      <c r="BP57" s="358"/>
      <c r="BQ57" s="315"/>
      <c r="BR57" s="1344"/>
      <c r="BS57" s="1345"/>
      <c r="BT57" s="1345"/>
      <c r="BU57" s="1345"/>
      <c r="BV57" s="1348"/>
      <c r="BW57" s="1348"/>
      <c r="BX57" s="1348"/>
      <c r="BY57" s="1348"/>
      <c r="BZ57" s="1348"/>
      <c r="CA57" s="1348"/>
      <c r="CB57" s="1348"/>
      <c r="CC57" s="1348"/>
      <c r="CD57" s="1348"/>
      <c r="CE57" s="1348"/>
      <c r="CF57" s="1349"/>
      <c r="CG57" s="1344"/>
      <c r="CH57" s="1345"/>
      <c r="CI57" s="1345"/>
      <c r="CJ57" s="1345"/>
      <c r="CK57" s="1348"/>
      <c r="CL57" s="1348"/>
      <c r="CM57" s="1348"/>
      <c r="CN57" s="1348"/>
      <c r="CO57" s="1348"/>
      <c r="CP57" s="1348"/>
      <c r="CQ57" s="1348"/>
      <c r="CR57" s="1348"/>
      <c r="CS57" s="1348"/>
      <c r="CT57" s="1348"/>
      <c r="CU57" s="1349"/>
      <c r="CV57" s="320"/>
    </row>
    <row r="58" spans="1:100" ht="15.75" customHeight="1" thickBot="1">
      <c r="A58" s="315"/>
      <c r="B58" s="1486"/>
      <c r="C58" s="1487"/>
      <c r="D58" s="1487"/>
      <c r="E58" s="1487"/>
      <c r="F58" s="1473"/>
      <c r="G58" s="1474"/>
      <c r="H58" s="1474"/>
      <c r="I58" s="1460"/>
      <c r="J58" s="1460"/>
      <c r="K58" s="1460"/>
      <c r="L58" s="1460"/>
      <c r="M58" s="1460"/>
      <c r="N58" s="1460"/>
      <c r="O58" s="1460"/>
      <c r="P58" s="1460"/>
      <c r="Q58" s="1460"/>
      <c r="R58" s="1460"/>
      <c r="S58" s="1460"/>
      <c r="T58" s="1460"/>
      <c r="U58" s="1460"/>
      <c r="V58" s="1460"/>
      <c r="W58" s="1460"/>
      <c r="X58" s="1460"/>
      <c r="Y58" s="1460"/>
      <c r="Z58" s="1460"/>
      <c r="AA58" s="1460"/>
      <c r="AB58" s="1460"/>
      <c r="AC58" s="1460"/>
      <c r="AD58" s="1460"/>
      <c r="AE58" s="1460"/>
      <c r="AF58" s="1460"/>
      <c r="AG58" s="1460"/>
      <c r="AH58" s="1461"/>
      <c r="AI58" s="1475"/>
      <c r="AJ58" s="1460"/>
      <c r="AK58" s="1460"/>
      <c r="AL58" s="1460"/>
      <c r="AM58" s="1460"/>
      <c r="AN58" s="1460"/>
      <c r="AO58" s="1460"/>
      <c r="AP58" s="1460"/>
      <c r="AQ58" s="1460"/>
      <c r="AR58" s="1460"/>
      <c r="AS58" s="1460"/>
      <c r="AT58" s="1460"/>
      <c r="AU58" s="1460"/>
      <c r="AV58" s="1460"/>
      <c r="AW58" s="1460"/>
      <c r="AX58" s="1460"/>
      <c r="AY58" s="1460"/>
      <c r="AZ58" s="1460"/>
      <c r="BA58" s="1460"/>
      <c r="BB58" s="1460"/>
      <c r="BC58" s="1460"/>
      <c r="BD58" s="1460"/>
      <c r="BE58" s="1460"/>
      <c r="BF58" s="1460"/>
      <c r="BG58" s="1460"/>
      <c r="BH58" s="1460"/>
      <c r="BI58" s="1460"/>
      <c r="BJ58" s="1460"/>
      <c r="BK58" s="1461"/>
      <c r="BL58" s="1469"/>
      <c r="BM58" s="1469"/>
      <c r="BN58" s="322"/>
      <c r="BO58" s="322"/>
      <c r="BP58" s="322"/>
      <c r="BQ58" s="315"/>
      <c r="BR58" s="1536"/>
      <c r="BS58" s="1536"/>
      <c r="BT58" s="1536"/>
      <c r="BU58" s="1536"/>
      <c r="BV58" s="1536"/>
      <c r="BW58" s="1536"/>
      <c r="BX58" s="1536"/>
      <c r="BY58" s="1536"/>
      <c r="BZ58" s="1536"/>
      <c r="CA58" s="1536"/>
      <c r="CB58" s="1536"/>
      <c r="CC58" s="1536"/>
      <c r="CD58" s="1536"/>
      <c r="CE58" s="1536"/>
      <c r="CF58" s="1536"/>
      <c r="CG58" s="1536"/>
      <c r="CH58" s="1536"/>
      <c r="CI58" s="1536"/>
      <c r="CJ58" s="1536"/>
      <c r="CK58" s="1536"/>
      <c r="CL58" s="1536"/>
      <c r="CM58" s="1536"/>
      <c r="CN58" s="1536"/>
      <c r="CO58" s="1536"/>
      <c r="CP58" s="1536"/>
      <c r="CQ58" s="1536"/>
      <c r="CR58" s="1536"/>
      <c r="CS58" s="1536"/>
      <c r="CT58" s="1536"/>
      <c r="CU58" s="1537"/>
      <c r="CV58" s="320"/>
    </row>
    <row r="59" spans="1:100" ht="15.75" customHeight="1">
      <c r="A59" s="315"/>
      <c r="B59" s="1482" t="s">
        <v>300</v>
      </c>
      <c r="C59" s="1483"/>
      <c r="D59" s="1483"/>
      <c r="E59" s="1483"/>
      <c r="F59" s="1472" t="s">
        <v>607</v>
      </c>
      <c r="G59" s="1472"/>
      <c r="H59" s="1472"/>
      <c r="I59" s="1472" t="s">
        <v>606</v>
      </c>
      <c r="J59" s="1472"/>
      <c r="K59" s="1472"/>
      <c r="L59" s="1472"/>
      <c r="M59" s="1472"/>
      <c r="N59" s="1472"/>
      <c r="O59" s="1472"/>
      <c r="P59" s="1472"/>
      <c r="Q59" s="1472"/>
      <c r="R59" s="1472"/>
      <c r="S59" s="1472"/>
      <c r="T59" s="1472"/>
      <c r="U59" s="1472"/>
      <c r="V59" s="1472"/>
      <c r="W59" s="1472"/>
      <c r="X59" s="1472"/>
      <c r="Y59" s="1472"/>
      <c r="Z59" s="1472"/>
      <c r="AA59" s="1472"/>
      <c r="AB59" s="1472"/>
      <c r="AC59" s="1472"/>
      <c r="AD59" s="1472"/>
      <c r="AE59" s="1472"/>
      <c r="AF59" s="1472"/>
      <c r="AG59" s="1472"/>
      <c r="AH59" s="1472"/>
      <c r="AI59" s="1476" t="s">
        <v>607</v>
      </c>
      <c r="AJ59" s="1472"/>
      <c r="AK59" s="1472"/>
      <c r="AL59" s="1472" t="s">
        <v>606</v>
      </c>
      <c r="AM59" s="1472"/>
      <c r="AN59" s="1472"/>
      <c r="AO59" s="1472"/>
      <c r="AP59" s="1472"/>
      <c r="AQ59" s="1472"/>
      <c r="AR59" s="1472"/>
      <c r="AS59" s="1472"/>
      <c r="AT59" s="1472"/>
      <c r="AU59" s="1472"/>
      <c r="AV59" s="1472"/>
      <c r="AW59" s="1472"/>
      <c r="AX59" s="1472"/>
      <c r="AY59" s="1472"/>
      <c r="AZ59" s="1472"/>
      <c r="BA59" s="1472"/>
      <c r="BB59" s="1472"/>
      <c r="BC59" s="1472"/>
      <c r="BD59" s="1472"/>
      <c r="BE59" s="1472"/>
      <c r="BF59" s="1472"/>
      <c r="BG59" s="1472"/>
      <c r="BH59" s="1472"/>
      <c r="BI59" s="1472"/>
      <c r="BJ59" s="1472"/>
      <c r="BK59" s="1472"/>
      <c r="BL59" s="1468" t="s">
        <v>605</v>
      </c>
      <c r="BM59" s="1468"/>
      <c r="BQ59" s="297"/>
      <c r="BR59" s="1477" t="s">
        <v>629</v>
      </c>
      <c r="BS59" s="1478"/>
      <c r="BT59" s="1478"/>
      <c r="BU59" s="1478"/>
      <c r="BV59" s="1478"/>
      <c r="BW59" s="1478"/>
      <c r="BX59" s="1478"/>
      <c r="BY59" s="1478"/>
      <c r="BZ59" s="1478"/>
      <c r="CA59" s="1478"/>
      <c r="CB59" s="1478"/>
      <c r="CC59" s="1478"/>
      <c r="CD59" s="1478"/>
      <c r="CE59" s="1478"/>
      <c r="CF59" s="1478"/>
      <c r="CG59" s="1478"/>
      <c r="CH59" s="1478"/>
      <c r="CI59" s="1478"/>
      <c r="CJ59" s="1478"/>
      <c r="CK59" s="1478"/>
      <c r="CL59" s="1478"/>
      <c r="CM59" s="1478"/>
      <c r="CN59" s="1478"/>
      <c r="CO59" s="1478"/>
      <c r="CP59" s="1478"/>
      <c r="CQ59" s="1478"/>
      <c r="CR59" s="1478"/>
      <c r="CS59" s="1478"/>
      <c r="CT59" s="1478"/>
      <c r="CU59" s="1479"/>
      <c r="CV59" s="320"/>
    </row>
    <row r="60" spans="1:100" ht="15.75" customHeight="1">
      <c r="A60" s="315"/>
      <c r="B60" s="1484"/>
      <c r="C60" s="1485"/>
      <c r="D60" s="1485"/>
      <c r="E60" s="1485"/>
      <c r="F60" s="1480"/>
      <c r="G60" s="1481"/>
      <c r="H60" s="1481"/>
      <c r="I60" s="1466"/>
      <c r="J60" s="1466"/>
      <c r="K60" s="1466"/>
      <c r="L60" s="1466"/>
      <c r="M60" s="1466"/>
      <c r="N60" s="1466"/>
      <c r="O60" s="1466"/>
      <c r="P60" s="1466"/>
      <c r="Q60" s="1466"/>
      <c r="R60" s="1466"/>
      <c r="S60" s="1466"/>
      <c r="T60" s="1466"/>
      <c r="U60" s="1466"/>
      <c r="V60" s="1466"/>
      <c r="W60" s="1466"/>
      <c r="X60" s="1466"/>
      <c r="Y60" s="1466"/>
      <c r="Z60" s="1466"/>
      <c r="AA60" s="1466"/>
      <c r="AB60" s="1466"/>
      <c r="AC60" s="1466"/>
      <c r="AD60" s="1466"/>
      <c r="AE60" s="1466"/>
      <c r="AF60" s="1466"/>
      <c r="AG60" s="1466"/>
      <c r="AH60" s="1467"/>
      <c r="AI60" s="1470"/>
      <c r="AJ60" s="1471"/>
      <c r="AK60" s="1471"/>
      <c r="AL60" s="1466"/>
      <c r="AM60" s="1466"/>
      <c r="AN60" s="1466"/>
      <c r="AO60" s="1466"/>
      <c r="AP60" s="1466"/>
      <c r="AQ60" s="1466"/>
      <c r="AR60" s="1466"/>
      <c r="AS60" s="1466"/>
      <c r="AT60" s="1466"/>
      <c r="AU60" s="1466"/>
      <c r="AV60" s="1466"/>
      <c r="AW60" s="1466"/>
      <c r="AX60" s="1466"/>
      <c r="AY60" s="1466"/>
      <c r="AZ60" s="1466"/>
      <c r="BA60" s="1466"/>
      <c r="BB60" s="1466"/>
      <c r="BC60" s="1466"/>
      <c r="BD60" s="1466"/>
      <c r="BE60" s="1466"/>
      <c r="BF60" s="1466"/>
      <c r="BG60" s="1466"/>
      <c r="BH60" s="1466"/>
      <c r="BI60" s="1466"/>
      <c r="BJ60" s="1466"/>
      <c r="BK60" s="1467"/>
      <c r="BL60" s="1468"/>
      <c r="BM60" s="1468"/>
      <c r="BN60" s="358"/>
      <c r="BO60" s="359"/>
      <c r="BP60" s="358"/>
      <c r="BQ60" s="315"/>
      <c r="BR60" s="1410"/>
      <c r="BS60" s="1410"/>
      <c r="BT60" s="1410"/>
      <c r="BU60" s="1410"/>
      <c r="BV60" s="1410"/>
      <c r="BW60" s="1410"/>
      <c r="BX60" s="1410"/>
      <c r="BY60" s="1410"/>
      <c r="BZ60" s="1410"/>
      <c r="CA60" s="1410"/>
      <c r="CB60" s="1410"/>
      <c r="CC60" s="1410"/>
      <c r="CD60" s="1410"/>
      <c r="CE60" s="1410"/>
      <c r="CF60" s="1410"/>
      <c r="CG60" s="1410"/>
      <c r="CH60" s="1410"/>
      <c r="CI60" s="1410"/>
      <c r="CJ60" s="1410"/>
      <c r="CK60" s="1410"/>
      <c r="CL60" s="1410"/>
      <c r="CM60" s="1410"/>
      <c r="CN60" s="1410"/>
      <c r="CO60" s="1410"/>
      <c r="CP60" s="1410"/>
      <c r="CQ60" s="1410"/>
      <c r="CR60" s="1410"/>
      <c r="CS60" s="1410"/>
      <c r="CT60" s="1410"/>
      <c r="CU60" s="1411"/>
      <c r="CV60" s="320"/>
    </row>
    <row r="61" spans="1:100" ht="15.75" customHeight="1">
      <c r="A61" s="315"/>
      <c r="B61" s="1484"/>
      <c r="C61" s="1485"/>
      <c r="D61" s="1485"/>
      <c r="E61" s="1485"/>
      <c r="F61" s="1462"/>
      <c r="G61" s="1463"/>
      <c r="H61" s="1463"/>
      <c r="I61" s="1457"/>
      <c r="J61" s="1457"/>
      <c r="K61" s="1457"/>
      <c r="L61" s="1457"/>
      <c r="M61" s="1457"/>
      <c r="N61" s="1457"/>
      <c r="O61" s="1457"/>
      <c r="P61" s="1457"/>
      <c r="Q61" s="1457"/>
      <c r="R61" s="1457"/>
      <c r="S61" s="1457"/>
      <c r="T61" s="1457"/>
      <c r="U61" s="1457"/>
      <c r="V61" s="1457"/>
      <c r="W61" s="1457"/>
      <c r="X61" s="1457"/>
      <c r="Y61" s="1457"/>
      <c r="Z61" s="1457"/>
      <c r="AA61" s="1457"/>
      <c r="AB61" s="1457"/>
      <c r="AC61" s="1457"/>
      <c r="AD61" s="1457"/>
      <c r="AE61" s="1457"/>
      <c r="AF61" s="1457"/>
      <c r="AG61" s="1457"/>
      <c r="AH61" s="1458"/>
      <c r="AI61" s="1464"/>
      <c r="AJ61" s="1465"/>
      <c r="AK61" s="1465"/>
      <c r="AL61" s="1457"/>
      <c r="AM61" s="1457"/>
      <c r="AN61" s="1457"/>
      <c r="AO61" s="1457"/>
      <c r="AP61" s="1457"/>
      <c r="AQ61" s="1457"/>
      <c r="AR61" s="1457"/>
      <c r="AS61" s="1457"/>
      <c r="AT61" s="1457"/>
      <c r="AU61" s="1457"/>
      <c r="AV61" s="1457"/>
      <c r="AW61" s="1457"/>
      <c r="AX61" s="1457"/>
      <c r="AY61" s="1457"/>
      <c r="AZ61" s="1457"/>
      <c r="BA61" s="1457"/>
      <c r="BB61" s="1457"/>
      <c r="BC61" s="1457"/>
      <c r="BD61" s="1457"/>
      <c r="BE61" s="1457"/>
      <c r="BF61" s="1457"/>
      <c r="BG61" s="1457"/>
      <c r="BH61" s="1457"/>
      <c r="BI61" s="1457"/>
      <c r="BJ61" s="1457"/>
      <c r="BK61" s="1458"/>
      <c r="BL61" s="1468"/>
      <c r="BM61" s="1468"/>
      <c r="BN61" s="359"/>
      <c r="BO61" s="359"/>
      <c r="BP61" s="359"/>
      <c r="BQ61" s="297"/>
      <c r="BR61" s="1374"/>
      <c r="BS61" s="1374"/>
      <c r="BT61" s="1374"/>
      <c r="BU61" s="1374"/>
      <c r="BV61" s="1374"/>
      <c r="BW61" s="1374"/>
      <c r="BX61" s="1374"/>
      <c r="BY61" s="1374"/>
      <c r="BZ61" s="1374"/>
      <c r="CA61" s="1374"/>
      <c r="CB61" s="1374"/>
      <c r="CC61" s="1374"/>
      <c r="CD61" s="1374"/>
      <c r="CE61" s="1374"/>
      <c r="CF61" s="1374"/>
      <c r="CG61" s="1374"/>
      <c r="CH61" s="1374"/>
      <c r="CI61" s="1374"/>
      <c r="CJ61" s="1374"/>
      <c r="CK61" s="1374"/>
      <c r="CL61" s="1374"/>
      <c r="CM61" s="1374"/>
      <c r="CN61" s="1374"/>
      <c r="CO61" s="1374"/>
      <c r="CP61" s="1374"/>
      <c r="CQ61" s="1374"/>
      <c r="CR61" s="1374"/>
      <c r="CS61" s="1374"/>
      <c r="CT61" s="1374"/>
      <c r="CU61" s="1375"/>
      <c r="CV61" s="320"/>
    </row>
    <row r="62" spans="1:100" ht="15.75" customHeight="1">
      <c r="A62" s="315"/>
      <c r="B62" s="1484"/>
      <c r="C62" s="1485"/>
      <c r="D62" s="1485"/>
      <c r="E62" s="1485"/>
      <c r="F62" s="1462"/>
      <c r="G62" s="1463"/>
      <c r="H62" s="1463"/>
      <c r="I62" s="1457"/>
      <c r="J62" s="1457"/>
      <c r="K62" s="1457"/>
      <c r="L62" s="1457"/>
      <c r="M62" s="1457"/>
      <c r="N62" s="1457"/>
      <c r="O62" s="1457"/>
      <c r="P62" s="1457"/>
      <c r="Q62" s="1457"/>
      <c r="R62" s="1457"/>
      <c r="S62" s="1457"/>
      <c r="T62" s="1457"/>
      <c r="U62" s="1457"/>
      <c r="V62" s="1457"/>
      <c r="W62" s="1457"/>
      <c r="X62" s="1457"/>
      <c r="Y62" s="1457"/>
      <c r="Z62" s="1457"/>
      <c r="AA62" s="1457"/>
      <c r="AB62" s="1457"/>
      <c r="AC62" s="1457"/>
      <c r="AD62" s="1457"/>
      <c r="AE62" s="1457"/>
      <c r="AF62" s="1457"/>
      <c r="AG62" s="1457"/>
      <c r="AH62" s="1458"/>
      <c r="AI62" s="1464"/>
      <c r="AJ62" s="1465"/>
      <c r="AK62" s="1465"/>
      <c r="AL62" s="1457"/>
      <c r="AM62" s="1457"/>
      <c r="AN62" s="1457"/>
      <c r="AO62" s="1457"/>
      <c r="AP62" s="1457"/>
      <c r="AQ62" s="1457"/>
      <c r="AR62" s="1457"/>
      <c r="AS62" s="1457"/>
      <c r="AT62" s="1457"/>
      <c r="AU62" s="1457"/>
      <c r="AV62" s="1457"/>
      <c r="AW62" s="1457"/>
      <c r="AX62" s="1457"/>
      <c r="AY62" s="1457"/>
      <c r="AZ62" s="1457"/>
      <c r="BA62" s="1457"/>
      <c r="BB62" s="1457"/>
      <c r="BC62" s="1457"/>
      <c r="BD62" s="1457"/>
      <c r="BE62" s="1457"/>
      <c r="BF62" s="1457"/>
      <c r="BG62" s="1457"/>
      <c r="BH62" s="1457"/>
      <c r="BI62" s="1457"/>
      <c r="BJ62" s="1457"/>
      <c r="BK62" s="1458"/>
      <c r="BL62" s="1468"/>
      <c r="BM62" s="1468"/>
      <c r="BN62" s="358"/>
      <c r="BO62" s="359"/>
      <c r="BP62" s="358"/>
      <c r="BQ62" s="315"/>
      <c r="BR62" s="1410"/>
      <c r="BS62" s="1410"/>
      <c r="BT62" s="1410"/>
      <c r="BU62" s="1410"/>
      <c r="BV62" s="1410"/>
      <c r="BW62" s="1410"/>
      <c r="BX62" s="1410"/>
      <c r="BY62" s="1410"/>
      <c r="BZ62" s="1410"/>
      <c r="CA62" s="1410"/>
      <c r="CB62" s="1410"/>
      <c r="CC62" s="1410"/>
      <c r="CD62" s="1410"/>
      <c r="CE62" s="1410"/>
      <c r="CF62" s="1410"/>
      <c r="CG62" s="1410"/>
      <c r="CH62" s="1410"/>
      <c r="CI62" s="1410"/>
      <c r="CJ62" s="1410"/>
      <c r="CK62" s="1410"/>
      <c r="CL62" s="1410"/>
      <c r="CM62" s="1410"/>
      <c r="CN62" s="1410"/>
      <c r="CO62" s="1410"/>
      <c r="CP62" s="1410"/>
      <c r="CQ62" s="1410"/>
      <c r="CR62" s="1410"/>
      <c r="CS62" s="1410"/>
      <c r="CT62" s="1410"/>
      <c r="CU62" s="1411"/>
      <c r="CV62" s="320"/>
    </row>
    <row r="63" spans="1:100" ht="15.75" customHeight="1">
      <c r="A63" s="315"/>
      <c r="B63" s="1484"/>
      <c r="C63" s="1485"/>
      <c r="D63" s="1485"/>
      <c r="E63" s="1485"/>
      <c r="F63" s="1462"/>
      <c r="G63" s="1463"/>
      <c r="H63" s="1463"/>
      <c r="I63" s="1457"/>
      <c r="J63" s="1457"/>
      <c r="K63" s="1457"/>
      <c r="L63" s="1457"/>
      <c r="M63" s="1457"/>
      <c r="N63" s="1457"/>
      <c r="O63" s="1457"/>
      <c r="P63" s="1457"/>
      <c r="Q63" s="1457"/>
      <c r="R63" s="1457"/>
      <c r="S63" s="1457"/>
      <c r="T63" s="1457"/>
      <c r="U63" s="1457"/>
      <c r="V63" s="1457"/>
      <c r="W63" s="1457"/>
      <c r="X63" s="1457"/>
      <c r="Y63" s="1457"/>
      <c r="Z63" s="1457"/>
      <c r="AA63" s="1457"/>
      <c r="AB63" s="1457"/>
      <c r="AC63" s="1457"/>
      <c r="AD63" s="1457"/>
      <c r="AE63" s="1457"/>
      <c r="AF63" s="1457"/>
      <c r="AG63" s="1457"/>
      <c r="AH63" s="1458"/>
      <c r="AI63" s="1464"/>
      <c r="AJ63" s="1465"/>
      <c r="AK63" s="1465"/>
      <c r="AL63" s="1457"/>
      <c r="AM63" s="1457"/>
      <c r="AN63" s="1457"/>
      <c r="AO63" s="1457"/>
      <c r="AP63" s="1457"/>
      <c r="AQ63" s="1457"/>
      <c r="AR63" s="1457"/>
      <c r="AS63" s="1457"/>
      <c r="AT63" s="1457"/>
      <c r="AU63" s="1457"/>
      <c r="AV63" s="1457"/>
      <c r="AW63" s="1457"/>
      <c r="AX63" s="1457"/>
      <c r="AY63" s="1457"/>
      <c r="AZ63" s="1457"/>
      <c r="BA63" s="1457"/>
      <c r="BB63" s="1457"/>
      <c r="BC63" s="1457"/>
      <c r="BD63" s="1457"/>
      <c r="BE63" s="1457"/>
      <c r="BF63" s="1457"/>
      <c r="BG63" s="1457"/>
      <c r="BH63" s="1457"/>
      <c r="BI63" s="1457"/>
      <c r="BJ63" s="1457"/>
      <c r="BK63" s="1458"/>
      <c r="BL63" s="1468"/>
      <c r="BM63" s="1468"/>
      <c r="BN63" s="359"/>
      <c r="BO63" s="359"/>
      <c r="BP63" s="359"/>
      <c r="BQ63" s="297"/>
      <c r="BR63" s="1374"/>
      <c r="BS63" s="1374"/>
      <c r="BT63" s="1374"/>
      <c r="BU63" s="1374"/>
      <c r="BV63" s="1374"/>
      <c r="BW63" s="1374"/>
      <c r="BX63" s="1374"/>
      <c r="BY63" s="1374"/>
      <c r="BZ63" s="1374"/>
      <c r="CA63" s="1374"/>
      <c r="CB63" s="1374"/>
      <c r="CC63" s="1374"/>
      <c r="CD63" s="1374"/>
      <c r="CE63" s="1374"/>
      <c r="CF63" s="1374"/>
      <c r="CG63" s="1374"/>
      <c r="CH63" s="1374"/>
      <c r="CI63" s="1374"/>
      <c r="CJ63" s="1374"/>
      <c r="CK63" s="1374"/>
      <c r="CL63" s="1374"/>
      <c r="CM63" s="1374"/>
      <c r="CN63" s="1374"/>
      <c r="CO63" s="1374"/>
      <c r="CP63" s="1374"/>
      <c r="CQ63" s="1374"/>
      <c r="CR63" s="1374"/>
      <c r="CS63" s="1374"/>
      <c r="CT63" s="1374"/>
      <c r="CU63" s="1375"/>
      <c r="CV63" s="320"/>
    </row>
    <row r="64" spans="1:100" ht="15.75" customHeight="1">
      <c r="A64" s="315"/>
      <c r="B64" s="1484"/>
      <c r="C64" s="1485"/>
      <c r="D64" s="1485"/>
      <c r="E64" s="1485"/>
      <c r="F64" s="1455"/>
      <c r="G64" s="1456"/>
      <c r="H64" s="1456"/>
      <c r="I64" s="1457"/>
      <c r="J64" s="1457"/>
      <c r="K64" s="1457"/>
      <c r="L64" s="1457"/>
      <c r="M64" s="1457"/>
      <c r="N64" s="1457"/>
      <c r="O64" s="1457"/>
      <c r="P64" s="1457"/>
      <c r="Q64" s="1457"/>
      <c r="R64" s="1457"/>
      <c r="S64" s="1457"/>
      <c r="T64" s="1457"/>
      <c r="U64" s="1457"/>
      <c r="V64" s="1457"/>
      <c r="W64" s="1457"/>
      <c r="X64" s="1457"/>
      <c r="Y64" s="1457"/>
      <c r="Z64" s="1457"/>
      <c r="AA64" s="1457"/>
      <c r="AB64" s="1457"/>
      <c r="AC64" s="1457"/>
      <c r="AD64" s="1457"/>
      <c r="AE64" s="1457"/>
      <c r="AF64" s="1457"/>
      <c r="AG64" s="1457"/>
      <c r="AH64" s="1458"/>
      <c r="AI64" s="1459"/>
      <c r="AJ64" s="1457"/>
      <c r="AK64" s="1457"/>
      <c r="AL64" s="1457"/>
      <c r="AM64" s="1457"/>
      <c r="AN64" s="1457"/>
      <c r="AO64" s="1457"/>
      <c r="AP64" s="1457"/>
      <c r="AQ64" s="1457"/>
      <c r="AR64" s="1457"/>
      <c r="AS64" s="1457"/>
      <c r="AT64" s="1457"/>
      <c r="AU64" s="1457"/>
      <c r="AV64" s="1457"/>
      <c r="AW64" s="1457"/>
      <c r="AX64" s="1457"/>
      <c r="AY64" s="1457"/>
      <c r="AZ64" s="1457"/>
      <c r="BA64" s="1457"/>
      <c r="BB64" s="1457"/>
      <c r="BC64" s="1457"/>
      <c r="BD64" s="1457"/>
      <c r="BE64" s="1457"/>
      <c r="BF64" s="1457"/>
      <c r="BG64" s="1457"/>
      <c r="BH64" s="1457"/>
      <c r="BI64" s="1457"/>
      <c r="BJ64" s="1457"/>
      <c r="BK64" s="1458"/>
      <c r="BL64" s="1468"/>
      <c r="BM64" s="1468"/>
      <c r="BN64" s="358"/>
      <c r="BO64" s="359"/>
      <c r="BP64" s="358"/>
      <c r="BQ64" s="315"/>
      <c r="BR64" s="1374"/>
      <c r="BS64" s="1374"/>
      <c r="BT64" s="1374"/>
      <c r="BU64" s="1374"/>
      <c r="BV64" s="1374"/>
      <c r="BW64" s="1374"/>
      <c r="BX64" s="1374"/>
      <c r="BY64" s="1374"/>
      <c r="BZ64" s="1374"/>
      <c r="CA64" s="1374"/>
      <c r="CB64" s="1374"/>
      <c r="CC64" s="1374"/>
      <c r="CD64" s="1374"/>
      <c r="CE64" s="1374"/>
      <c r="CF64" s="1374"/>
      <c r="CG64" s="1374"/>
      <c r="CH64" s="1374"/>
      <c r="CI64" s="1374"/>
      <c r="CJ64" s="1374"/>
      <c r="CK64" s="1374"/>
      <c r="CL64" s="1374"/>
      <c r="CM64" s="1374"/>
      <c r="CN64" s="1374"/>
      <c r="CO64" s="1374"/>
      <c r="CP64" s="1374"/>
      <c r="CQ64" s="1374"/>
      <c r="CR64" s="1374"/>
      <c r="CS64" s="1374"/>
      <c r="CT64" s="1374"/>
      <c r="CU64" s="1375"/>
      <c r="CV64" s="320"/>
    </row>
    <row r="65" spans="1:100" ht="15.75" customHeight="1">
      <c r="A65" s="315"/>
      <c r="B65" s="1484"/>
      <c r="C65" s="1485"/>
      <c r="D65" s="1485"/>
      <c r="E65" s="1485"/>
      <c r="F65" s="1455"/>
      <c r="G65" s="1456"/>
      <c r="H65" s="1456"/>
      <c r="I65" s="1457"/>
      <c r="J65" s="1457"/>
      <c r="K65" s="1457"/>
      <c r="L65" s="1457"/>
      <c r="M65" s="1457"/>
      <c r="N65" s="1457"/>
      <c r="O65" s="1457"/>
      <c r="P65" s="1457"/>
      <c r="Q65" s="1457"/>
      <c r="R65" s="1457"/>
      <c r="S65" s="1457"/>
      <c r="T65" s="1457"/>
      <c r="U65" s="1457"/>
      <c r="V65" s="1457"/>
      <c r="W65" s="1457"/>
      <c r="X65" s="1457"/>
      <c r="Y65" s="1457"/>
      <c r="Z65" s="1457"/>
      <c r="AA65" s="1457"/>
      <c r="AB65" s="1457"/>
      <c r="AC65" s="1457"/>
      <c r="AD65" s="1457"/>
      <c r="AE65" s="1457"/>
      <c r="AF65" s="1457"/>
      <c r="AG65" s="1457"/>
      <c r="AH65" s="1458"/>
      <c r="AI65" s="1459"/>
      <c r="AJ65" s="1457"/>
      <c r="AK65" s="1457"/>
      <c r="AL65" s="1457"/>
      <c r="AM65" s="1457"/>
      <c r="AN65" s="1457"/>
      <c r="AO65" s="1457"/>
      <c r="AP65" s="1457"/>
      <c r="AQ65" s="1457"/>
      <c r="AR65" s="1457"/>
      <c r="AS65" s="1457"/>
      <c r="AT65" s="1457"/>
      <c r="AU65" s="1457"/>
      <c r="AV65" s="1457"/>
      <c r="AW65" s="1457"/>
      <c r="AX65" s="1457"/>
      <c r="AY65" s="1457"/>
      <c r="AZ65" s="1457"/>
      <c r="BA65" s="1457"/>
      <c r="BB65" s="1457"/>
      <c r="BC65" s="1457"/>
      <c r="BD65" s="1457"/>
      <c r="BE65" s="1457"/>
      <c r="BF65" s="1457"/>
      <c r="BG65" s="1457"/>
      <c r="BH65" s="1457"/>
      <c r="BI65" s="1457"/>
      <c r="BJ65" s="1457"/>
      <c r="BK65" s="1458"/>
      <c r="BL65" s="1468"/>
      <c r="BM65" s="1468"/>
      <c r="BN65" s="359"/>
      <c r="BO65" s="359"/>
      <c r="BP65" s="359"/>
      <c r="BQ65" s="297"/>
      <c r="BR65" s="1374"/>
      <c r="BS65" s="1374"/>
      <c r="BT65" s="1374"/>
      <c r="BU65" s="1374"/>
      <c r="BV65" s="1374"/>
      <c r="BW65" s="1374"/>
      <c r="BX65" s="1374"/>
      <c r="BY65" s="1374"/>
      <c r="BZ65" s="1374"/>
      <c r="CA65" s="1374"/>
      <c r="CB65" s="1374"/>
      <c r="CC65" s="1374"/>
      <c r="CD65" s="1374"/>
      <c r="CE65" s="1374"/>
      <c r="CF65" s="1374"/>
      <c r="CG65" s="1374"/>
      <c r="CH65" s="1374"/>
      <c r="CI65" s="1374"/>
      <c r="CJ65" s="1374"/>
      <c r="CK65" s="1374"/>
      <c r="CL65" s="1374"/>
      <c r="CM65" s="1374"/>
      <c r="CN65" s="1374"/>
      <c r="CO65" s="1374"/>
      <c r="CP65" s="1374"/>
      <c r="CQ65" s="1374"/>
      <c r="CR65" s="1374"/>
      <c r="CS65" s="1374"/>
      <c r="CT65" s="1374"/>
      <c r="CU65" s="1375"/>
      <c r="CV65" s="320"/>
    </row>
    <row r="66" spans="1:100" ht="15.75" customHeight="1">
      <c r="A66" s="315"/>
      <c r="B66" s="1484"/>
      <c r="C66" s="1485"/>
      <c r="D66" s="1485"/>
      <c r="E66" s="1485"/>
      <c r="F66" s="1455"/>
      <c r="G66" s="1456"/>
      <c r="H66" s="1456"/>
      <c r="I66" s="1457"/>
      <c r="J66" s="1457"/>
      <c r="K66" s="1457"/>
      <c r="L66" s="1457"/>
      <c r="M66" s="1457"/>
      <c r="N66" s="1457"/>
      <c r="O66" s="1457"/>
      <c r="P66" s="1457"/>
      <c r="Q66" s="1457"/>
      <c r="R66" s="1457"/>
      <c r="S66" s="1457"/>
      <c r="T66" s="1457"/>
      <c r="U66" s="1457"/>
      <c r="V66" s="1457"/>
      <c r="W66" s="1457"/>
      <c r="X66" s="1457"/>
      <c r="Y66" s="1457"/>
      <c r="Z66" s="1457"/>
      <c r="AA66" s="1457"/>
      <c r="AB66" s="1457"/>
      <c r="AC66" s="1457"/>
      <c r="AD66" s="1457"/>
      <c r="AE66" s="1457"/>
      <c r="AF66" s="1457"/>
      <c r="AG66" s="1457"/>
      <c r="AH66" s="1458"/>
      <c r="AI66" s="1459"/>
      <c r="AJ66" s="1457"/>
      <c r="AK66" s="1457"/>
      <c r="AL66" s="1457"/>
      <c r="AM66" s="1457"/>
      <c r="AN66" s="1457"/>
      <c r="AO66" s="1457"/>
      <c r="AP66" s="1457"/>
      <c r="AQ66" s="1457"/>
      <c r="AR66" s="1457"/>
      <c r="AS66" s="1457"/>
      <c r="AT66" s="1457"/>
      <c r="AU66" s="1457"/>
      <c r="AV66" s="1457"/>
      <c r="AW66" s="1457"/>
      <c r="AX66" s="1457"/>
      <c r="AY66" s="1457"/>
      <c r="AZ66" s="1457"/>
      <c r="BA66" s="1457"/>
      <c r="BB66" s="1457"/>
      <c r="BC66" s="1457"/>
      <c r="BD66" s="1457"/>
      <c r="BE66" s="1457"/>
      <c r="BF66" s="1457"/>
      <c r="BG66" s="1457"/>
      <c r="BH66" s="1457"/>
      <c r="BI66" s="1457"/>
      <c r="BJ66" s="1457"/>
      <c r="BK66" s="1458"/>
      <c r="BL66" s="1468"/>
      <c r="BM66" s="1468"/>
      <c r="BN66" s="358"/>
      <c r="BO66" s="359"/>
      <c r="BP66" s="358"/>
      <c r="BQ66" s="315"/>
      <c r="BR66" s="1374"/>
      <c r="BS66" s="1374"/>
      <c r="BT66" s="1374"/>
      <c r="BU66" s="1374"/>
      <c r="BV66" s="1374"/>
      <c r="BW66" s="1374"/>
      <c r="BX66" s="1374"/>
      <c r="BY66" s="1374"/>
      <c r="BZ66" s="1374"/>
      <c r="CA66" s="1374"/>
      <c r="CB66" s="1374"/>
      <c r="CC66" s="1374"/>
      <c r="CD66" s="1374"/>
      <c r="CE66" s="1374"/>
      <c r="CF66" s="1374"/>
      <c r="CG66" s="1374"/>
      <c r="CH66" s="1374"/>
      <c r="CI66" s="1374"/>
      <c r="CJ66" s="1374"/>
      <c r="CK66" s="1374"/>
      <c r="CL66" s="1374"/>
      <c r="CM66" s="1374"/>
      <c r="CN66" s="1374"/>
      <c r="CO66" s="1374"/>
      <c r="CP66" s="1374"/>
      <c r="CQ66" s="1374"/>
      <c r="CR66" s="1374"/>
      <c r="CS66" s="1374"/>
      <c r="CT66" s="1374"/>
      <c r="CU66" s="1375"/>
      <c r="CV66" s="320"/>
    </row>
    <row r="67" spans="1:100" ht="15.75" customHeight="1">
      <c r="A67" s="315"/>
      <c r="B67" s="1484"/>
      <c r="C67" s="1485"/>
      <c r="D67" s="1485"/>
      <c r="E67" s="1485"/>
      <c r="F67" s="1455"/>
      <c r="G67" s="1456"/>
      <c r="H67" s="1456"/>
      <c r="I67" s="1457"/>
      <c r="J67" s="1457"/>
      <c r="K67" s="1457"/>
      <c r="L67" s="1457"/>
      <c r="M67" s="1457"/>
      <c r="N67" s="1457"/>
      <c r="O67" s="1457"/>
      <c r="P67" s="1457"/>
      <c r="Q67" s="1457"/>
      <c r="R67" s="1457"/>
      <c r="S67" s="1457"/>
      <c r="T67" s="1457"/>
      <c r="U67" s="1457"/>
      <c r="V67" s="1457"/>
      <c r="W67" s="1457"/>
      <c r="X67" s="1457"/>
      <c r="Y67" s="1457"/>
      <c r="Z67" s="1457"/>
      <c r="AA67" s="1457"/>
      <c r="AB67" s="1457"/>
      <c r="AC67" s="1457"/>
      <c r="AD67" s="1457"/>
      <c r="AE67" s="1457"/>
      <c r="AF67" s="1457"/>
      <c r="AG67" s="1457"/>
      <c r="AH67" s="1458"/>
      <c r="AI67" s="1459"/>
      <c r="AJ67" s="1457"/>
      <c r="AK67" s="1457"/>
      <c r="AL67" s="1457"/>
      <c r="AM67" s="1457"/>
      <c r="AN67" s="1457"/>
      <c r="AO67" s="1457"/>
      <c r="AP67" s="1457"/>
      <c r="AQ67" s="1457"/>
      <c r="AR67" s="1457"/>
      <c r="AS67" s="1457"/>
      <c r="AT67" s="1457"/>
      <c r="AU67" s="1457"/>
      <c r="AV67" s="1457"/>
      <c r="AW67" s="1457"/>
      <c r="AX67" s="1457"/>
      <c r="AY67" s="1457"/>
      <c r="AZ67" s="1457"/>
      <c r="BA67" s="1457"/>
      <c r="BB67" s="1457"/>
      <c r="BC67" s="1457"/>
      <c r="BD67" s="1457"/>
      <c r="BE67" s="1457"/>
      <c r="BF67" s="1457"/>
      <c r="BG67" s="1457"/>
      <c r="BH67" s="1457"/>
      <c r="BI67" s="1457"/>
      <c r="BJ67" s="1457"/>
      <c r="BK67" s="1458"/>
      <c r="BL67" s="1468"/>
      <c r="BM67" s="1468"/>
      <c r="BN67" s="359"/>
      <c r="BO67" s="359"/>
      <c r="BP67" s="359"/>
      <c r="BQ67" s="297"/>
      <c r="BR67" s="1374"/>
      <c r="BS67" s="1374"/>
      <c r="BT67" s="1374"/>
      <c r="BU67" s="1374"/>
      <c r="BV67" s="1374"/>
      <c r="BW67" s="1374"/>
      <c r="BX67" s="1374"/>
      <c r="BY67" s="1374"/>
      <c r="BZ67" s="1374"/>
      <c r="CA67" s="1374"/>
      <c r="CB67" s="1374"/>
      <c r="CC67" s="1374"/>
      <c r="CD67" s="1374"/>
      <c r="CE67" s="1374"/>
      <c r="CF67" s="1374"/>
      <c r="CG67" s="1374"/>
      <c r="CH67" s="1374"/>
      <c r="CI67" s="1374"/>
      <c r="CJ67" s="1374"/>
      <c r="CK67" s="1374"/>
      <c r="CL67" s="1374"/>
      <c r="CM67" s="1374"/>
      <c r="CN67" s="1374"/>
      <c r="CO67" s="1374"/>
      <c r="CP67" s="1374"/>
      <c r="CQ67" s="1374"/>
      <c r="CR67" s="1374"/>
      <c r="CS67" s="1374"/>
      <c r="CT67" s="1374"/>
      <c r="CU67" s="1375"/>
      <c r="CV67" s="320"/>
    </row>
    <row r="68" spans="1:100" ht="15.75" customHeight="1">
      <c r="A68" s="315"/>
      <c r="B68" s="1484"/>
      <c r="C68" s="1485"/>
      <c r="D68" s="1485"/>
      <c r="E68" s="1485"/>
      <c r="F68" s="1455"/>
      <c r="G68" s="1456"/>
      <c r="H68" s="1456"/>
      <c r="I68" s="1457"/>
      <c r="J68" s="1457"/>
      <c r="K68" s="1457"/>
      <c r="L68" s="1457"/>
      <c r="M68" s="1457"/>
      <c r="N68" s="1457"/>
      <c r="O68" s="1457"/>
      <c r="P68" s="1457"/>
      <c r="Q68" s="1457"/>
      <c r="R68" s="1457"/>
      <c r="S68" s="1457"/>
      <c r="T68" s="1457"/>
      <c r="U68" s="1457"/>
      <c r="V68" s="1457"/>
      <c r="W68" s="1457"/>
      <c r="X68" s="1457"/>
      <c r="Y68" s="1457"/>
      <c r="Z68" s="1457"/>
      <c r="AA68" s="1457"/>
      <c r="AB68" s="1457"/>
      <c r="AC68" s="1457"/>
      <c r="AD68" s="1457"/>
      <c r="AE68" s="1457"/>
      <c r="AF68" s="1457"/>
      <c r="AG68" s="1457"/>
      <c r="AH68" s="1458"/>
      <c r="AI68" s="1459"/>
      <c r="AJ68" s="1457"/>
      <c r="AK68" s="1457"/>
      <c r="AL68" s="1457"/>
      <c r="AM68" s="1457"/>
      <c r="AN68" s="1457"/>
      <c r="AO68" s="1457"/>
      <c r="AP68" s="1457"/>
      <c r="AQ68" s="1457"/>
      <c r="AR68" s="1457"/>
      <c r="AS68" s="1457"/>
      <c r="AT68" s="1457"/>
      <c r="AU68" s="1457"/>
      <c r="AV68" s="1457"/>
      <c r="AW68" s="1457"/>
      <c r="AX68" s="1457"/>
      <c r="AY68" s="1457"/>
      <c r="AZ68" s="1457"/>
      <c r="BA68" s="1457"/>
      <c r="BB68" s="1457"/>
      <c r="BC68" s="1457"/>
      <c r="BD68" s="1457"/>
      <c r="BE68" s="1457"/>
      <c r="BF68" s="1457"/>
      <c r="BG68" s="1457"/>
      <c r="BH68" s="1457"/>
      <c r="BI68" s="1457"/>
      <c r="BJ68" s="1457"/>
      <c r="BK68" s="1458"/>
      <c r="BL68" s="1468"/>
      <c r="BM68" s="1468"/>
      <c r="BN68" s="358"/>
      <c r="BO68" s="359"/>
      <c r="BP68" s="358"/>
      <c r="BQ68" s="315"/>
      <c r="BR68" s="1374"/>
      <c r="BS68" s="1374"/>
      <c r="BT68" s="1374"/>
      <c r="BU68" s="1374"/>
      <c r="BV68" s="1374"/>
      <c r="BW68" s="1374"/>
      <c r="BX68" s="1374"/>
      <c r="BY68" s="1374"/>
      <c r="BZ68" s="1374"/>
      <c r="CA68" s="1374"/>
      <c r="CB68" s="1374"/>
      <c r="CC68" s="1374"/>
      <c r="CD68" s="1374"/>
      <c r="CE68" s="1374"/>
      <c r="CF68" s="1374"/>
      <c r="CG68" s="1374"/>
      <c r="CH68" s="1374"/>
      <c r="CI68" s="1374"/>
      <c r="CJ68" s="1374"/>
      <c r="CK68" s="1374"/>
      <c r="CL68" s="1374"/>
      <c r="CM68" s="1374"/>
      <c r="CN68" s="1374"/>
      <c r="CO68" s="1374"/>
      <c r="CP68" s="1374"/>
      <c r="CQ68" s="1374"/>
      <c r="CR68" s="1374"/>
      <c r="CS68" s="1374"/>
      <c r="CT68" s="1374"/>
      <c r="CU68" s="1375"/>
      <c r="CV68" s="320"/>
    </row>
    <row r="69" spans="1:100" ht="15.75" customHeight="1" thickBot="1">
      <c r="A69" s="315"/>
      <c r="B69" s="1486"/>
      <c r="C69" s="1487"/>
      <c r="D69" s="1487"/>
      <c r="E69" s="1487"/>
      <c r="F69" s="1473"/>
      <c r="G69" s="1474"/>
      <c r="H69" s="1474"/>
      <c r="I69" s="1460"/>
      <c r="J69" s="1460"/>
      <c r="K69" s="1460"/>
      <c r="L69" s="1460"/>
      <c r="M69" s="1460"/>
      <c r="N69" s="1460"/>
      <c r="O69" s="1460"/>
      <c r="P69" s="1460"/>
      <c r="Q69" s="1460"/>
      <c r="R69" s="1460"/>
      <c r="S69" s="1460"/>
      <c r="T69" s="1460"/>
      <c r="U69" s="1460"/>
      <c r="V69" s="1460"/>
      <c r="W69" s="1460"/>
      <c r="X69" s="1460"/>
      <c r="Y69" s="1460"/>
      <c r="Z69" s="1460"/>
      <c r="AA69" s="1460"/>
      <c r="AB69" s="1460"/>
      <c r="AC69" s="1460"/>
      <c r="AD69" s="1460"/>
      <c r="AE69" s="1460"/>
      <c r="AF69" s="1460"/>
      <c r="AG69" s="1460"/>
      <c r="AH69" s="1461"/>
      <c r="AI69" s="1475"/>
      <c r="AJ69" s="1460"/>
      <c r="AK69" s="1460"/>
      <c r="AL69" s="1460"/>
      <c r="AM69" s="1460"/>
      <c r="AN69" s="1460"/>
      <c r="AO69" s="1460"/>
      <c r="AP69" s="1460"/>
      <c r="AQ69" s="1460"/>
      <c r="AR69" s="1460"/>
      <c r="AS69" s="1460"/>
      <c r="AT69" s="1460"/>
      <c r="AU69" s="1460"/>
      <c r="AV69" s="1460"/>
      <c r="AW69" s="1460"/>
      <c r="AX69" s="1460"/>
      <c r="AY69" s="1460"/>
      <c r="AZ69" s="1460"/>
      <c r="BA69" s="1460"/>
      <c r="BB69" s="1460"/>
      <c r="BC69" s="1460"/>
      <c r="BD69" s="1460"/>
      <c r="BE69" s="1460"/>
      <c r="BF69" s="1460"/>
      <c r="BG69" s="1460"/>
      <c r="BH69" s="1460"/>
      <c r="BI69" s="1460"/>
      <c r="BJ69" s="1460"/>
      <c r="BK69" s="1461"/>
      <c r="BL69" s="1469"/>
      <c r="BM69" s="1469"/>
      <c r="BN69" s="322"/>
      <c r="BO69" s="322"/>
      <c r="BP69" s="322"/>
      <c r="BQ69" s="315"/>
      <c r="BR69" s="1374"/>
      <c r="BS69" s="1374"/>
      <c r="BT69" s="1374"/>
      <c r="BU69" s="1374"/>
      <c r="BV69" s="1374"/>
      <c r="BW69" s="1374"/>
      <c r="BX69" s="1374"/>
      <c r="BY69" s="1374"/>
      <c r="BZ69" s="1374"/>
      <c r="CA69" s="1374"/>
      <c r="CB69" s="1374"/>
      <c r="CC69" s="1374"/>
      <c r="CD69" s="1374"/>
      <c r="CE69" s="1374"/>
      <c r="CF69" s="1374"/>
      <c r="CG69" s="1374"/>
      <c r="CH69" s="1374"/>
      <c r="CI69" s="1374"/>
      <c r="CJ69" s="1374"/>
      <c r="CK69" s="1374"/>
      <c r="CL69" s="1374"/>
      <c r="CM69" s="1374"/>
      <c r="CN69" s="1374"/>
      <c r="CO69" s="1374"/>
      <c r="CP69" s="1374"/>
      <c r="CQ69" s="1374"/>
      <c r="CR69" s="1374"/>
      <c r="CS69" s="1374"/>
      <c r="CT69" s="1374"/>
      <c r="CU69" s="1375"/>
      <c r="CV69" s="320"/>
    </row>
    <row r="70" spans="1:100" ht="15.75" customHeight="1">
      <c r="A70" s="315"/>
      <c r="B70" s="1482" t="s">
        <v>301</v>
      </c>
      <c r="C70" s="1483"/>
      <c r="D70" s="1483"/>
      <c r="E70" s="1483"/>
      <c r="F70" s="1472" t="s">
        <v>607</v>
      </c>
      <c r="G70" s="1472"/>
      <c r="H70" s="1472"/>
      <c r="I70" s="1472" t="s">
        <v>606</v>
      </c>
      <c r="J70" s="1472"/>
      <c r="K70" s="1472"/>
      <c r="L70" s="1472"/>
      <c r="M70" s="1472"/>
      <c r="N70" s="1472"/>
      <c r="O70" s="1472"/>
      <c r="P70" s="1472"/>
      <c r="Q70" s="1472"/>
      <c r="R70" s="1472"/>
      <c r="S70" s="1472"/>
      <c r="T70" s="1472"/>
      <c r="U70" s="1472"/>
      <c r="V70" s="1472"/>
      <c r="W70" s="1472"/>
      <c r="X70" s="1472"/>
      <c r="Y70" s="1472"/>
      <c r="Z70" s="1472"/>
      <c r="AA70" s="1472"/>
      <c r="AB70" s="1472"/>
      <c r="AC70" s="1472"/>
      <c r="AD70" s="1472"/>
      <c r="AE70" s="1472"/>
      <c r="AF70" s="1472"/>
      <c r="AG70" s="1472"/>
      <c r="AH70" s="1472"/>
      <c r="AI70" s="1476" t="s">
        <v>607</v>
      </c>
      <c r="AJ70" s="1472"/>
      <c r="AK70" s="1472"/>
      <c r="AL70" s="1472" t="s">
        <v>606</v>
      </c>
      <c r="AM70" s="1472"/>
      <c r="AN70" s="1472"/>
      <c r="AO70" s="1472"/>
      <c r="AP70" s="1472"/>
      <c r="AQ70" s="1472"/>
      <c r="AR70" s="1472"/>
      <c r="AS70" s="1472"/>
      <c r="AT70" s="1472"/>
      <c r="AU70" s="1472"/>
      <c r="AV70" s="1472"/>
      <c r="AW70" s="1472"/>
      <c r="AX70" s="1472"/>
      <c r="AY70" s="1472"/>
      <c r="AZ70" s="1472"/>
      <c r="BA70" s="1472"/>
      <c r="BB70" s="1472"/>
      <c r="BC70" s="1472"/>
      <c r="BD70" s="1472"/>
      <c r="BE70" s="1472"/>
      <c r="BF70" s="1472"/>
      <c r="BG70" s="1472"/>
      <c r="BH70" s="1472"/>
      <c r="BI70" s="1472"/>
      <c r="BJ70" s="1472"/>
      <c r="BK70" s="1472"/>
      <c r="BL70" s="1468" t="s">
        <v>605</v>
      </c>
      <c r="BM70" s="1468"/>
      <c r="BQ70" s="297"/>
      <c r="BR70" s="1374"/>
      <c r="BS70" s="1374"/>
      <c r="BT70" s="1374"/>
      <c r="BU70" s="1374"/>
      <c r="BV70" s="1374"/>
      <c r="BW70" s="1374"/>
      <c r="BX70" s="1374"/>
      <c r="BY70" s="1374"/>
      <c r="BZ70" s="1374"/>
      <c r="CA70" s="1374"/>
      <c r="CB70" s="1374"/>
      <c r="CC70" s="1374"/>
      <c r="CD70" s="1374"/>
      <c r="CE70" s="1374"/>
      <c r="CF70" s="1374"/>
      <c r="CG70" s="1374"/>
      <c r="CH70" s="1374"/>
      <c r="CI70" s="1374"/>
      <c r="CJ70" s="1374"/>
      <c r="CK70" s="1374"/>
      <c r="CL70" s="1374"/>
      <c r="CM70" s="1374"/>
      <c r="CN70" s="1374"/>
      <c r="CO70" s="1374"/>
      <c r="CP70" s="1374"/>
      <c r="CQ70" s="1374"/>
      <c r="CR70" s="1374"/>
      <c r="CS70" s="1374"/>
      <c r="CT70" s="1374"/>
      <c r="CU70" s="1375"/>
      <c r="CV70" s="320"/>
    </row>
    <row r="71" spans="1:100" ht="15.75" customHeight="1">
      <c r="A71" s="315"/>
      <c r="B71" s="1484"/>
      <c r="C71" s="1485"/>
      <c r="D71" s="1485"/>
      <c r="E71" s="1485"/>
      <c r="F71" s="1480"/>
      <c r="G71" s="1481"/>
      <c r="H71" s="1481"/>
      <c r="I71" s="1466"/>
      <c r="J71" s="1466"/>
      <c r="K71" s="1466"/>
      <c r="L71" s="1466"/>
      <c r="M71" s="1466"/>
      <c r="N71" s="1466"/>
      <c r="O71" s="1466"/>
      <c r="P71" s="1466"/>
      <c r="Q71" s="1466"/>
      <c r="R71" s="1466"/>
      <c r="S71" s="1466"/>
      <c r="T71" s="1466"/>
      <c r="U71" s="1466"/>
      <c r="V71" s="1466"/>
      <c r="W71" s="1466"/>
      <c r="X71" s="1466"/>
      <c r="Y71" s="1466"/>
      <c r="Z71" s="1466"/>
      <c r="AA71" s="1466"/>
      <c r="AB71" s="1466"/>
      <c r="AC71" s="1466"/>
      <c r="AD71" s="1466"/>
      <c r="AE71" s="1466"/>
      <c r="AF71" s="1466"/>
      <c r="AG71" s="1466"/>
      <c r="AH71" s="1467"/>
      <c r="AI71" s="1470"/>
      <c r="AJ71" s="1471"/>
      <c r="AK71" s="1471"/>
      <c r="AL71" s="1466"/>
      <c r="AM71" s="1466"/>
      <c r="AN71" s="1466"/>
      <c r="AO71" s="1466"/>
      <c r="AP71" s="1466"/>
      <c r="AQ71" s="1466"/>
      <c r="AR71" s="1466"/>
      <c r="AS71" s="1466"/>
      <c r="AT71" s="1466"/>
      <c r="AU71" s="1466"/>
      <c r="AV71" s="1466"/>
      <c r="AW71" s="1466"/>
      <c r="AX71" s="1466"/>
      <c r="AY71" s="1466"/>
      <c r="AZ71" s="1466"/>
      <c r="BA71" s="1466"/>
      <c r="BB71" s="1466"/>
      <c r="BC71" s="1466"/>
      <c r="BD71" s="1466"/>
      <c r="BE71" s="1466"/>
      <c r="BF71" s="1466"/>
      <c r="BG71" s="1466"/>
      <c r="BH71" s="1466"/>
      <c r="BI71" s="1466"/>
      <c r="BJ71" s="1466"/>
      <c r="BK71" s="1467"/>
      <c r="BL71" s="1468"/>
      <c r="BM71" s="1468"/>
      <c r="BN71" s="358"/>
      <c r="BO71" s="359"/>
      <c r="BP71" s="358"/>
      <c r="BQ71" s="315"/>
      <c r="BR71" s="1374"/>
      <c r="BS71" s="1374"/>
      <c r="BT71" s="1374"/>
      <c r="BU71" s="1374"/>
      <c r="BV71" s="1374"/>
      <c r="BW71" s="1374"/>
      <c r="BX71" s="1374"/>
      <c r="BY71" s="1374"/>
      <c r="BZ71" s="1374"/>
      <c r="CA71" s="1374"/>
      <c r="CB71" s="1374"/>
      <c r="CC71" s="1374"/>
      <c r="CD71" s="1374"/>
      <c r="CE71" s="1374"/>
      <c r="CF71" s="1374"/>
      <c r="CG71" s="1374"/>
      <c r="CH71" s="1374"/>
      <c r="CI71" s="1374"/>
      <c r="CJ71" s="1374"/>
      <c r="CK71" s="1374"/>
      <c r="CL71" s="1374"/>
      <c r="CM71" s="1374"/>
      <c r="CN71" s="1374"/>
      <c r="CO71" s="1374"/>
      <c r="CP71" s="1374"/>
      <c r="CQ71" s="1374"/>
      <c r="CR71" s="1374"/>
      <c r="CS71" s="1374"/>
      <c r="CT71" s="1374"/>
      <c r="CU71" s="1375"/>
      <c r="CV71" s="320"/>
    </row>
    <row r="72" spans="1:100" ht="15.75" customHeight="1">
      <c r="A72" s="315"/>
      <c r="B72" s="1484"/>
      <c r="C72" s="1485"/>
      <c r="D72" s="1485"/>
      <c r="E72" s="1485"/>
      <c r="F72" s="1462"/>
      <c r="G72" s="1463"/>
      <c r="H72" s="1463"/>
      <c r="I72" s="1457"/>
      <c r="J72" s="1457"/>
      <c r="K72" s="1457"/>
      <c r="L72" s="1457"/>
      <c r="M72" s="1457"/>
      <c r="N72" s="1457"/>
      <c r="O72" s="1457"/>
      <c r="P72" s="1457"/>
      <c r="Q72" s="1457"/>
      <c r="R72" s="1457"/>
      <c r="S72" s="1457"/>
      <c r="T72" s="1457"/>
      <c r="U72" s="1457"/>
      <c r="V72" s="1457"/>
      <c r="W72" s="1457"/>
      <c r="X72" s="1457"/>
      <c r="Y72" s="1457"/>
      <c r="Z72" s="1457"/>
      <c r="AA72" s="1457"/>
      <c r="AB72" s="1457"/>
      <c r="AC72" s="1457"/>
      <c r="AD72" s="1457"/>
      <c r="AE72" s="1457"/>
      <c r="AF72" s="1457"/>
      <c r="AG72" s="1457"/>
      <c r="AH72" s="1458"/>
      <c r="AI72" s="1464"/>
      <c r="AJ72" s="1465"/>
      <c r="AK72" s="1465"/>
      <c r="AL72" s="1457"/>
      <c r="AM72" s="1457"/>
      <c r="AN72" s="1457"/>
      <c r="AO72" s="1457"/>
      <c r="AP72" s="1457"/>
      <c r="AQ72" s="1457"/>
      <c r="AR72" s="1457"/>
      <c r="AS72" s="1457"/>
      <c r="AT72" s="1457"/>
      <c r="AU72" s="1457"/>
      <c r="AV72" s="1457"/>
      <c r="AW72" s="1457"/>
      <c r="AX72" s="1457"/>
      <c r="AY72" s="1457"/>
      <c r="AZ72" s="1457"/>
      <c r="BA72" s="1457"/>
      <c r="BB72" s="1457"/>
      <c r="BC72" s="1457"/>
      <c r="BD72" s="1457"/>
      <c r="BE72" s="1457"/>
      <c r="BF72" s="1457"/>
      <c r="BG72" s="1457"/>
      <c r="BH72" s="1457"/>
      <c r="BI72" s="1457"/>
      <c r="BJ72" s="1457"/>
      <c r="BK72" s="1458"/>
      <c r="BL72" s="1468"/>
      <c r="BM72" s="1468"/>
      <c r="BN72" s="359"/>
      <c r="BO72" s="359"/>
      <c r="BP72" s="359"/>
      <c r="BQ72" s="297"/>
      <c r="BR72" s="1374"/>
      <c r="BS72" s="1374"/>
      <c r="BT72" s="1374"/>
      <c r="BU72" s="1374"/>
      <c r="BV72" s="1374"/>
      <c r="BW72" s="1374"/>
      <c r="BX72" s="1374"/>
      <c r="BY72" s="1374"/>
      <c r="BZ72" s="1374"/>
      <c r="CA72" s="1374"/>
      <c r="CB72" s="1374"/>
      <c r="CC72" s="1374"/>
      <c r="CD72" s="1374"/>
      <c r="CE72" s="1374"/>
      <c r="CF72" s="1374"/>
      <c r="CG72" s="1374"/>
      <c r="CH72" s="1374"/>
      <c r="CI72" s="1374"/>
      <c r="CJ72" s="1374"/>
      <c r="CK72" s="1374"/>
      <c r="CL72" s="1374"/>
      <c r="CM72" s="1374"/>
      <c r="CN72" s="1374"/>
      <c r="CO72" s="1374"/>
      <c r="CP72" s="1374"/>
      <c r="CQ72" s="1374"/>
      <c r="CR72" s="1374"/>
      <c r="CS72" s="1374"/>
      <c r="CT72" s="1374"/>
      <c r="CU72" s="1375"/>
      <c r="CV72" s="320"/>
    </row>
    <row r="73" spans="1:100" ht="15.75" customHeight="1">
      <c r="A73" s="315"/>
      <c r="B73" s="1484"/>
      <c r="C73" s="1485"/>
      <c r="D73" s="1485"/>
      <c r="E73" s="1485"/>
      <c r="F73" s="1462"/>
      <c r="G73" s="1463"/>
      <c r="H73" s="1463"/>
      <c r="I73" s="1457"/>
      <c r="J73" s="1457"/>
      <c r="K73" s="1457"/>
      <c r="L73" s="1457"/>
      <c r="M73" s="1457"/>
      <c r="N73" s="1457"/>
      <c r="O73" s="1457"/>
      <c r="P73" s="1457"/>
      <c r="Q73" s="1457"/>
      <c r="R73" s="1457"/>
      <c r="S73" s="1457"/>
      <c r="T73" s="1457"/>
      <c r="U73" s="1457"/>
      <c r="V73" s="1457"/>
      <c r="W73" s="1457"/>
      <c r="X73" s="1457"/>
      <c r="Y73" s="1457"/>
      <c r="Z73" s="1457"/>
      <c r="AA73" s="1457"/>
      <c r="AB73" s="1457"/>
      <c r="AC73" s="1457"/>
      <c r="AD73" s="1457"/>
      <c r="AE73" s="1457"/>
      <c r="AF73" s="1457"/>
      <c r="AG73" s="1457"/>
      <c r="AH73" s="1458"/>
      <c r="AI73" s="1464"/>
      <c r="AJ73" s="1465"/>
      <c r="AK73" s="1465"/>
      <c r="AL73" s="1457"/>
      <c r="AM73" s="1457"/>
      <c r="AN73" s="1457"/>
      <c r="AO73" s="1457"/>
      <c r="AP73" s="1457"/>
      <c r="AQ73" s="1457"/>
      <c r="AR73" s="1457"/>
      <c r="AS73" s="1457"/>
      <c r="AT73" s="1457"/>
      <c r="AU73" s="1457"/>
      <c r="AV73" s="1457"/>
      <c r="AW73" s="1457"/>
      <c r="AX73" s="1457"/>
      <c r="AY73" s="1457"/>
      <c r="AZ73" s="1457"/>
      <c r="BA73" s="1457"/>
      <c r="BB73" s="1457"/>
      <c r="BC73" s="1457"/>
      <c r="BD73" s="1457"/>
      <c r="BE73" s="1457"/>
      <c r="BF73" s="1457"/>
      <c r="BG73" s="1457"/>
      <c r="BH73" s="1457"/>
      <c r="BI73" s="1457"/>
      <c r="BJ73" s="1457"/>
      <c r="BK73" s="1458"/>
      <c r="BL73" s="1468"/>
      <c r="BM73" s="1468"/>
      <c r="BN73" s="358"/>
      <c r="BO73" s="359"/>
      <c r="BP73" s="358"/>
      <c r="BQ73" s="315"/>
      <c r="BR73" s="1374"/>
      <c r="BS73" s="1374"/>
      <c r="BT73" s="1374"/>
      <c r="BU73" s="1374"/>
      <c r="BV73" s="1374"/>
      <c r="BW73" s="1374"/>
      <c r="BX73" s="1374"/>
      <c r="BY73" s="1374"/>
      <c r="BZ73" s="1374"/>
      <c r="CA73" s="1374"/>
      <c r="CB73" s="1374"/>
      <c r="CC73" s="1374"/>
      <c r="CD73" s="1374"/>
      <c r="CE73" s="1374"/>
      <c r="CF73" s="1374"/>
      <c r="CG73" s="1374"/>
      <c r="CH73" s="1374"/>
      <c r="CI73" s="1374"/>
      <c r="CJ73" s="1374"/>
      <c r="CK73" s="1374"/>
      <c r="CL73" s="1374"/>
      <c r="CM73" s="1374"/>
      <c r="CN73" s="1374"/>
      <c r="CO73" s="1374"/>
      <c r="CP73" s="1374"/>
      <c r="CQ73" s="1374"/>
      <c r="CR73" s="1374"/>
      <c r="CS73" s="1374"/>
      <c r="CT73" s="1374"/>
      <c r="CU73" s="1375"/>
      <c r="CV73" s="320"/>
    </row>
    <row r="74" spans="1:100" ht="15.75" customHeight="1">
      <c r="A74" s="315"/>
      <c r="B74" s="1484"/>
      <c r="C74" s="1485"/>
      <c r="D74" s="1485"/>
      <c r="E74" s="1485"/>
      <c r="F74" s="1462"/>
      <c r="G74" s="1463"/>
      <c r="H74" s="1463"/>
      <c r="I74" s="1457"/>
      <c r="J74" s="1457"/>
      <c r="K74" s="1457"/>
      <c r="L74" s="1457"/>
      <c r="M74" s="1457"/>
      <c r="N74" s="1457"/>
      <c r="O74" s="1457"/>
      <c r="P74" s="1457"/>
      <c r="Q74" s="1457"/>
      <c r="R74" s="1457"/>
      <c r="S74" s="1457"/>
      <c r="T74" s="1457"/>
      <c r="U74" s="1457"/>
      <c r="V74" s="1457"/>
      <c r="W74" s="1457"/>
      <c r="X74" s="1457"/>
      <c r="Y74" s="1457"/>
      <c r="Z74" s="1457"/>
      <c r="AA74" s="1457"/>
      <c r="AB74" s="1457"/>
      <c r="AC74" s="1457"/>
      <c r="AD74" s="1457"/>
      <c r="AE74" s="1457"/>
      <c r="AF74" s="1457"/>
      <c r="AG74" s="1457"/>
      <c r="AH74" s="1458"/>
      <c r="AI74" s="1464"/>
      <c r="AJ74" s="1465"/>
      <c r="AK74" s="1465"/>
      <c r="AL74" s="1457"/>
      <c r="AM74" s="1457"/>
      <c r="AN74" s="1457"/>
      <c r="AO74" s="1457"/>
      <c r="AP74" s="1457"/>
      <c r="AQ74" s="1457"/>
      <c r="AR74" s="1457"/>
      <c r="AS74" s="1457"/>
      <c r="AT74" s="1457"/>
      <c r="AU74" s="1457"/>
      <c r="AV74" s="1457"/>
      <c r="AW74" s="1457"/>
      <c r="AX74" s="1457"/>
      <c r="AY74" s="1457"/>
      <c r="AZ74" s="1457"/>
      <c r="BA74" s="1457"/>
      <c r="BB74" s="1457"/>
      <c r="BC74" s="1457"/>
      <c r="BD74" s="1457"/>
      <c r="BE74" s="1457"/>
      <c r="BF74" s="1457"/>
      <c r="BG74" s="1457"/>
      <c r="BH74" s="1457"/>
      <c r="BI74" s="1457"/>
      <c r="BJ74" s="1457"/>
      <c r="BK74" s="1458"/>
      <c r="BL74" s="1468"/>
      <c r="BM74" s="1468"/>
      <c r="BN74" s="359"/>
      <c r="BO74" s="359"/>
      <c r="BP74" s="359"/>
      <c r="BQ74" s="297"/>
      <c r="BR74" s="1374"/>
      <c r="BS74" s="1374"/>
      <c r="BT74" s="1374"/>
      <c r="BU74" s="1374"/>
      <c r="BV74" s="1374"/>
      <c r="BW74" s="1374"/>
      <c r="BX74" s="1374"/>
      <c r="BY74" s="1374"/>
      <c r="BZ74" s="1374"/>
      <c r="CA74" s="1374"/>
      <c r="CB74" s="1374"/>
      <c r="CC74" s="1374"/>
      <c r="CD74" s="1374"/>
      <c r="CE74" s="1374"/>
      <c r="CF74" s="1374"/>
      <c r="CG74" s="1374"/>
      <c r="CH74" s="1374"/>
      <c r="CI74" s="1374"/>
      <c r="CJ74" s="1374"/>
      <c r="CK74" s="1374"/>
      <c r="CL74" s="1374"/>
      <c r="CM74" s="1374"/>
      <c r="CN74" s="1374"/>
      <c r="CO74" s="1374"/>
      <c r="CP74" s="1374"/>
      <c r="CQ74" s="1374"/>
      <c r="CR74" s="1374"/>
      <c r="CS74" s="1374"/>
      <c r="CT74" s="1374"/>
      <c r="CU74" s="1375"/>
      <c r="CV74" s="320"/>
    </row>
    <row r="75" spans="1:100" ht="15.75" customHeight="1">
      <c r="A75" s="315"/>
      <c r="B75" s="1484"/>
      <c r="C75" s="1485"/>
      <c r="D75" s="1485"/>
      <c r="E75" s="1485"/>
      <c r="F75" s="1455"/>
      <c r="G75" s="1456"/>
      <c r="H75" s="1456"/>
      <c r="I75" s="1457"/>
      <c r="J75" s="1457"/>
      <c r="K75" s="1457"/>
      <c r="L75" s="1457"/>
      <c r="M75" s="1457"/>
      <c r="N75" s="1457"/>
      <c r="O75" s="1457"/>
      <c r="P75" s="1457"/>
      <c r="Q75" s="1457"/>
      <c r="R75" s="1457"/>
      <c r="S75" s="1457"/>
      <c r="T75" s="1457"/>
      <c r="U75" s="1457"/>
      <c r="V75" s="1457"/>
      <c r="W75" s="1457"/>
      <c r="X75" s="1457"/>
      <c r="Y75" s="1457"/>
      <c r="Z75" s="1457"/>
      <c r="AA75" s="1457"/>
      <c r="AB75" s="1457"/>
      <c r="AC75" s="1457"/>
      <c r="AD75" s="1457"/>
      <c r="AE75" s="1457"/>
      <c r="AF75" s="1457"/>
      <c r="AG75" s="1457"/>
      <c r="AH75" s="1458"/>
      <c r="AI75" s="1459"/>
      <c r="AJ75" s="1457"/>
      <c r="AK75" s="1457"/>
      <c r="AL75" s="1457"/>
      <c r="AM75" s="1457"/>
      <c r="AN75" s="1457"/>
      <c r="AO75" s="1457"/>
      <c r="AP75" s="1457"/>
      <c r="AQ75" s="1457"/>
      <c r="AR75" s="1457"/>
      <c r="AS75" s="1457"/>
      <c r="AT75" s="1457"/>
      <c r="AU75" s="1457"/>
      <c r="AV75" s="1457"/>
      <c r="AW75" s="1457"/>
      <c r="AX75" s="1457"/>
      <c r="AY75" s="1457"/>
      <c r="AZ75" s="1457"/>
      <c r="BA75" s="1457"/>
      <c r="BB75" s="1457"/>
      <c r="BC75" s="1457"/>
      <c r="BD75" s="1457"/>
      <c r="BE75" s="1457"/>
      <c r="BF75" s="1457"/>
      <c r="BG75" s="1457"/>
      <c r="BH75" s="1457"/>
      <c r="BI75" s="1457"/>
      <c r="BJ75" s="1457"/>
      <c r="BK75" s="1458"/>
      <c r="BL75" s="1468"/>
      <c r="BM75" s="1468"/>
      <c r="BN75" s="358"/>
      <c r="BO75" s="359"/>
      <c r="BP75" s="358"/>
      <c r="BQ75" s="315"/>
      <c r="BR75" s="1374"/>
      <c r="BS75" s="1374"/>
      <c r="BT75" s="1374"/>
      <c r="BU75" s="1374"/>
      <c r="BV75" s="1374"/>
      <c r="BW75" s="1374"/>
      <c r="BX75" s="1374"/>
      <c r="BY75" s="1374"/>
      <c r="BZ75" s="1374"/>
      <c r="CA75" s="1374"/>
      <c r="CB75" s="1374"/>
      <c r="CC75" s="1374"/>
      <c r="CD75" s="1374"/>
      <c r="CE75" s="1374"/>
      <c r="CF75" s="1374"/>
      <c r="CG75" s="1374"/>
      <c r="CH75" s="1374"/>
      <c r="CI75" s="1374"/>
      <c r="CJ75" s="1374"/>
      <c r="CK75" s="1374"/>
      <c r="CL75" s="1374"/>
      <c r="CM75" s="1374"/>
      <c r="CN75" s="1374"/>
      <c r="CO75" s="1374"/>
      <c r="CP75" s="1374"/>
      <c r="CQ75" s="1374"/>
      <c r="CR75" s="1374"/>
      <c r="CS75" s="1374"/>
      <c r="CT75" s="1374"/>
      <c r="CU75" s="1375"/>
      <c r="CV75" s="320"/>
    </row>
    <row r="76" spans="1:100" ht="15.75" customHeight="1">
      <c r="A76" s="315"/>
      <c r="B76" s="1484"/>
      <c r="C76" s="1485"/>
      <c r="D76" s="1485"/>
      <c r="E76" s="1485"/>
      <c r="F76" s="1455"/>
      <c r="G76" s="1456"/>
      <c r="H76" s="1456"/>
      <c r="I76" s="1457"/>
      <c r="J76" s="1457"/>
      <c r="K76" s="1457"/>
      <c r="L76" s="1457"/>
      <c r="M76" s="1457"/>
      <c r="N76" s="1457"/>
      <c r="O76" s="1457"/>
      <c r="P76" s="1457"/>
      <c r="Q76" s="1457"/>
      <c r="R76" s="1457"/>
      <c r="S76" s="1457"/>
      <c r="T76" s="1457"/>
      <c r="U76" s="1457"/>
      <c r="V76" s="1457"/>
      <c r="W76" s="1457"/>
      <c r="X76" s="1457"/>
      <c r="Y76" s="1457"/>
      <c r="Z76" s="1457"/>
      <c r="AA76" s="1457"/>
      <c r="AB76" s="1457"/>
      <c r="AC76" s="1457"/>
      <c r="AD76" s="1457"/>
      <c r="AE76" s="1457"/>
      <c r="AF76" s="1457"/>
      <c r="AG76" s="1457"/>
      <c r="AH76" s="1458"/>
      <c r="AI76" s="1459"/>
      <c r="AJ76" s="1457"/>
      <c r="AK76" s="1457"/>
      <c r="AL76" s="1457"/>
      <c r="AM76" s="1457"/>
      <c r="AN76" s="1457"/>
      <c r="AO76" s="1457"/>
      <c r="AP76" s="1457"/>
      <c r="AQ76" s="1457"/>
      <c r="AR76" s="1457"/>
      <c r="AS76" s="1457"/>
      <c r="AT76" s="1457"/>
      <c r="AU76" s="1457"/>
      <c r="AV76" s="1457"/>
      <c r="AW76" s="1457"/>
      <c r="AX76" s="1457"/>
      <c r="AY76" s="1457"/>
      <c r="AZ76" s="1457"/>
      <c r="BA76" s="1457"/>
      <c r="BB76" s="1457"/>
      <c r="BC76" s="1457"/>
      <c r="BD76" s="1457"/>
      <c r="BE76" s="1457"/>
      <c r="BF76" s="1457"/>
      <c r="BG76" s="1457"/>
      <c r="BH76" s="1457"/>
      <c r="BI76" s="1457"/>
      <c r="BJ76" s="1457"/>
      <c r="BK76" s="1458"/>
      <c r="BL76" s="1468"/>
      <c r="BM76" s="1468"/>
      <c r="BN76" s="359"/>
      <c r="BO76" s="359"/>
      <c r="BP76" s="359"/>
      <c r="BQ76" s="297"/>
      <c r="BR76" s="1374"/>
      <c r="BS76" s="1374"/>
      <c r="BT76" s="1374"/>
      <c r="BU76" s="1374"/>
      <c r="BV76" s="1374"/>
      <c r="BW76" s="1374"/>
      <c r="BX76" s="1374"/>
      <c r="BY76" s="1374"/>
      <c r="BZ76" s="1374"/>
      <c r="CA76" s="1374"/>
      <c r="CB76" s="1374"/>
      <c r="CC76" s="1374"/>
      <c r="CD76" s="1374"/>
      <c r="CE76" s="1374"/>
      <c r="CF76" s="1374"/>
      <c r="CG76" s="1374"/>
      <c r="CH76" s="1374"/>
      <c r="CI76" s="1374"/>
      <c r="CJ76" s="1374"/>
      <c r="CK76" s="1374"/>
      <c r="CL76" s="1374"/>
      <c r="CM76" s="1374"/>
      <c r="CN76" s="1374"/>
      <c r="CO76" s="1374"/>
      <c r="CP76" s="1374"/>
      <c r="CQ76" s="1374"/>
      <c r="CR76" s="1374"/>
      <c r="CS76" s="1374"/>
      <c r="CT76" s="1374"/>
      <c r="CU76" s="1375"/>
      <c r="CV76" s="320"/>
    </row>
    <row r="77" spans="1:100" ht="15.75" customHeight="1">
      <c r="A77" s="315"/>
      <c r="B77" s="1484"/>
      <c r="C77" s="1485"/>
      <c r="D77" s="1485"/>
      <c r="E77" s="1485"/>
      <c r="F77" s="1455"/>
      <c r="G77" s="1456"/>
      <c r="H77" s="1456"/>
      <c r="I77" s="1457"/>
      <c r="J77" s="1457"/>
      <c r="K77" s="1457"/>
      <c r="L77" s="1457"/>
      <c r="M77" s="1457"/>
      <c r="N77" s="1457"/>
      <c r="O77" s="1457"/>
      <c r="P77" s="1457"/>
      <c r="Q77" s="1457"/>
      <c r="R77" s="1457"/>
      <c r="S77" s="1457"/>
      <c r="T77" s="1457"/>
      <c r="U77" s="1457"/>
      <c r="V77" s="1457"/>
      <c r="W77" s="1457"/>
      <c r="X77" s="1457"/>
      <c r="Y77" s="1457"/>
      <c r="Z77" s="1457"/>
      <c r="AA77" s="1457"/>
      <c r="AB77" s="1457"/>
      <c r="AC77" s="1457"/>
      <c r="AD77" s="1457"/>
      <c r="AE77" s="1457"/>
      <c r="AF77" s="1457"/>
      <c r="AG77" s="1457"/>
      <c r="AH77" s="1458"/>
      <c r="AI77" s="1459"/>
      <c r="AJ77" s="1457"/>
      <c r="AK77" s="1457"/>
      <c r="AL77" s="1457"/>
      <c r="AM77" s="1457"/>
      <c r="AN77" s="1457"/>
      <c r="AO77" s="1457"/>
      <c r="AP77" s="1457"/>
      <c r="AQ77" s="1457"/>
      <c r="AR77" s="1457"/>
      <c r="AS77" s="1457"/>
      <c r="AT77" s="1457"/>
      <c r="AU77" s="1457"/>
      <c r="AV77" s="1457"/>
      <c r="AW77" s="1457"/>
      <c r="AX77" s="1457"/>
      <c r="AY77" s="1457"/>
      <c r="AZ77" s="1457"/>
      <c r="BA77" s="1457"/>
      <c r="BB77" s="1457"/>
      <c r="BC77" s="1457"/>
      <c r="BD77" s="1457"/>
      <c r="BE77" s="1457"/>
      <c r="BF77" s="1457"/>
      <c r="BG77" s="1457"/>
      <c r="BH77" s="1457"/>
      <c r="BI77" s="1457"/>
      <c r="BJ77" s="1457"/>
      <c r="BK77" s="1458"/>
      <c r="BL77" s="1468"/>
      <c r="BM77" s="1468"/>
      <c r="BN77" s="358"/>
      <c r="BO77" s="359"/>
      <c r="BP77" s="358"/>
      <c r="BQ77" s="315"/>
      <c r="BR77" s="1374"/>
      <c r="BS77" s="1374"/>
      <c r="BT77" s="1374"/>
      <c r="BU77" s="1374"/>
      <c r="BV77" s="1374"/>
      <c r="BW77" s="1374"/>
      <c r="BX77" s="1374"/>
      <c r="BY77" s="1374"/>
      <c r="BZ77" s="1374"/>
      <c r="CA77" s="1374"/>
      <c r="CB77" s="1374"/>
      <c r="CC77" s="1374"/>
      <c r="CD77" s="1374"/>
      <c r="CE77" s="1374"/>
      <c r="CF77" s="1374"/>
      <c r="CG77" s="1374"/>
      <c r="CH77" s="1374"/>
      <c r="CI77" s="1374"/>
      <c r="CJ77" s="1374"/>
      <c r="CK77" s="1374"/>
      <c r="CL77" s="1374"/>
      <c r="CM77" s="1374"/>
      <c r="CN77" s="1374"/>
      <c r="CO77" s="1374"/>
      <c r="CP77" s="1374"/>
      <c r="CQ77" s="1374"/>
      <c r="CR77" s="1374"/>
      <c r="CS77" s="1374"/>
      <c r="CT77" s="1374"/>
      <c r="CU77" s="1375"/>
      <c r="CV77" s="320"/>
    </row>
    <row r="78" spans="1:100" ht="15.75" customHeight="1">
      <c r="A78" s="315"/>
      <c r="B78" s="1484"/>
      <c r="C78" s="1485"/>
      <c r="D78" s="1485"/>
      <c r="E78" s="1485"/>
      <c r="F78" s="1455"/>
      <c r="G78" s="1456"/>
      <c r="H78" s="1456"/>
      <c r="I78" s="1457"/>
      <c r="J78" s="1457"/>
      <c r="K78" s="1457"/>
      <c r="L78" s="1457"/>
      <c r="M78" s="1457"/>
      <c r="N78" s="1457"/>
      <c r="O78" s="1457"/>
      <c r="P78" s="1457"/>
      <c r="Q78" s="1457"/>
      <c r="R78" s="1457"/>
      <c r="S78" s="1457"/>
      <c r="T78" s="1457"/>
      <c r="U78" s="1457"/>
      <c r="V78" s="1457"/>
      <c r="W78" s="1457"/>
      <c r="X78" s="1457"/>
      <c r="Y78" s="1457"/>
      <c r="Z78" s="1457"/>
      <c r="AA78" s="1457"/>
      <c r="AB78" s="1457"/>
      <c r="AC78" s="1457"/>
      <c r="AD78" s="1457"/>
      <c r="AE78" s="1457"/>
      <c r="AF78" s="1457"/>
      <c r="AG78" s="1457"/>
      <c r="AH78" s="1458"/>
      <c r="AI78" s="1459"/>
      <c r="AJ78" s="1457"/>
      <c r="AK78" s="1457"/>
      <c r="AL78" s="1457"/>
      <c r="AM78" s="1457"/>
      <c r="AN78" s="1457"/>
      <c r="AO78" s="1457"/>
      <c r="AP78" s="1457"/>
      <c r="AQ78" s="1457"/>
      <c r="AR78" s="1457"/>
      <c r="AS78" s="1457"/>
      <c r="AT78" s="1457"/>
      <c r="AU78" s="1457"/>
      <c r="AV78" s="1457"/>
      <c r="AW78" s="1457"/>
      <c r="AX78" s="1457"/>
      <c r="AY78" s="1457"/>
      <c r="AZ78" s="1457"/>
      <c r="BA78" s="1457"/>
      <c r="BB78" s="1457"/>
      <c r="BC78" s="1457"/>
      <c r="BD78" s="1457"/>
      <c r="BE78" s="1457"/>
      <c r="BF78" s="1457"/>
      <c r="BG78" s="1457"/>
      <c r="BH78" s="1457"/>
      <c r="BI78" s="1457"/>
      <c r="BJ78" s="1457"/>
      <c r="BK78" s="1458"/>
      <c r="BL78" s="1468"/>
      <c r="BM78" s="1468"/>
      <c r="BN78" s="359"/>
      <c r="BO78" s="359"/>
      <c r="BP78" s="359"/>
      <c r="BQ78" s="297"/>
      <c r="BR78" s="1374"/>
      <c r="BS78" s="1374"/>
      <c r="BT78" s="1374"/>
      <c r="BU78" s="1374"/>
      <c r="BV78" s="1374"/>
      <c r="BW78" s="1374"/>
      <c r="BX78" s="1374"/>
      <c r="BY78" s="1374"/>
      <c r="BZ78" s="1374"/>
      <c r="CA78" s="1374"/>
      <c r="CB78" s="1374"/>
      <c r="CC78" s="1374"/>
      <c r="CD78" s="1374"/>
      <c r="CE78" s="1374"/>
      <c r="CF78" s="1374"/>
      <c r="CG78" s="1374"/>
      <c r="CH78" s="1374"/>
      <c r="CI78" s="1374"/>
      <c r="CJ78" s="1374"/>
      <c r="CK78" s="1374"/>
      <c r="CL78" s="1374"/>
      <c r="CM78" s="1374"/>
      <c r="CN78" s="1374"/>
      <c r="CO78" s="1374"/>
      <c r="CP78" s="1374"/>
      <c r="CQ78" s="1374"/>
      <c r="CR78" s="1374"/>
      <c r="CS78" s="1374"/>
      <c r="CT78" s="1374"/>
      <c r="CU78" s="1375"/>
      <c r="CV78" s="320"/>
    </row>
    <row r="79" spans="1:100" ht="15.75" customHeight="1">
      <c r="A79" s="315"/>
      <c r="B79" s="1484"/>
      <c r="C79" s="1485"/>
      <c r="D79" s="1485"/>
      <c r="E79" s="1485"/>
      <c r="F79" s="1455"/>
      <c r="G79" s="1456"/>
      <c r="H79" s="1456"/>
      <c r="I79" s="1457"/>
      <c r="J79" s="1457"/>
      <c r="K79" s="1457"/>
      <c r="L79" s="1457"/>
      <c r="M79" s="1457"/>
      <c r="N79" s="1457"/>
      <c r="O79" s="1457"/>
      <c r="P79" s="1457"/>
      <c r="Q79" s="1457"/>
      <c r="R79" s="1457"/>
      <c r="S79" s="1457"/>
      <c r="T79" s="1457"/>
      <c r="U79" s="1457"/>
      <c r="V79" s="1457"/>
      <c r="W79" s="1457"/>
      <c r="X79" s="1457"/>
      <c r="Y79" s="1457"/>
      <c r="Z79" s="1457"/>
      <c r="AA79" s="1457"/>
      <c r="AB79" s="1457"/>
      <c r="AC79" s="1457"/>
      <c r="AD79" s="1457"/>
      <c r="AE79" s="1457"/>
      <c r="AF79" s="1457"/>
      <c r="AG79" s="1457"/>
      <c r="AH79" s="1458"/>
      <c r="AI79" s="1459"/>
      <c r="AJ79" s="1457"/>
      <c r="AK79" s="1457"/>
      <c r="AL79" s="1457"/>
      <c r="AM79" s="1457"/>
      <c r="AN79" s="1457"/>
      <c r="AO79" s="1457"/>
      <c r="AP79" s="1457"/>
      <c r="AQ79" s="1457"/>
      <c r="AR79" s="1457"/>
      <c r="AS79" s="1457"/>
      <c r="AT79" s="1457"/>
      <c r="AU79" s="1457"/>
      <c r="AV79" s="1457"/>
      <c r="AW79" s="1457"/>
      <c r="AX79" s="1457"/>
      <c r="AY79" s="1457"/>
      <c r="AZ79" s="1457"/>
      <c r="BA79" s="1457"/>
      <c r="BB79" s="1457"/>
      <c r="BC79" s="1457"/>
      <c r="BD79" s="1457"/>
      <c r="BE79" s="1457"/>
      <c r="BF79" s="1457"/>
      <c r="BG79" s="1457"/>
      <c r="BH79" s="1457"/>
      <c r="BI79" s="1457"/>
      <c r="BJ79" s="1457"/>
      <c r="BK79" s="1458"/>
      <c r="BL79" s="1468"/>
      <c r="BM79" s="1468"/>
      <c r="BN79" s="358"/>
      <c r="BO79" s="359"/>
      <c r="BP79" s="358"/>
      <c r="BQ79" s="315"/>
      <c r="BR79" s="1374"/>
      <c r="BS79" s="1374"/>
      <c r="BT79" s="1374"/>
      <c r="BU79" s="1374"/>
      <c r="BV79" s="1374"/>
      <c r="BW79" s="1374"/>
      <c r="BX79" s="1374"/>
      <c r="BY79" s="1374"/>
      <c r="BZ79" s="1374"/>
      <c r="CA79" s="1374"/>
      <c r="CB79" s="1374"/>
      <c r="CC79" s="1374"/>
      <c r="CD79" s="1374"/>
      <c r="CE79" s="1374"/>
      <c r="CF79" s="1374"/>
      <c r="CG79" s="1374"/>
      <c r="CH79" s="1374"/>
      <c r="CI79" s="1374"/>
      <c r="CJ79" s="1374"/>
      <c r="CK79" s="1374"/>
      <c r="CL79" s="1374"/>
      <c r="CM79" s="1374"/>
      <c r="CN79" s="1374"/>
      <c r="CO79" s="1374"/>
      <c r="CP79" s="1374"/>
      <c r="CQ79" s="1374"/>
      <c r="CR79" s="1374"/>
      <c r="CS79" s="1374"/>
      <c r="CT79" s="1374"/>
      <c r="CU79" s="1375"/>
      <c r="CV79" s="320"/>
    </row>
    <row r="80" spans="1:100" ht="15.75" customHeight="1" thickBot="1">
      <c r="A80" s="315"/>
      <c r="B80" s="1486"/>
      <c r="C80" s="1487"/>
      <c r="D80" s="1487"/>
      <c r="E80" s="1487"/>
      <c r="F80" s="1473"/>
      <c r="G80" s="1474"/>
      <c r="H80" s="1474"/>
      <c r="I80" s="1460"/>
      <c r="J80" s="1460"/>
      <c r="K80" s="1460"/>
      <c r="L80" s="1460"/>
      <c r="M80" s="1460"/>
      <c r="N80" s="1460"/>
      <c r="O80" s="1460"/>
      <c r="P80" s="1460"/>
      <c r="Q80" s="1460"/>
      <c r="R80" s="1460"/>
      <c r="S80" s="1460"/>
      <c r="T80" s="1460"/>
      <c r="U80" s="1460"/>
      <c r="V80" s="1460"/>
      <c r="W80" s="1460"/>
      <c r="X80" s="1460"/>
      <c r="Y80" s="1460"/>
      <c r="Z80" s="1460"/>
      <c r="AA80" s="1460"/>
      <c r="AB80" s="1460"/>
      <c r="AC80" s="1460"/>
      <c r="AD80" s="1460"/>
      <c r="AE80" s="1460"/>
      <c r="AF80" s="1460"/>
      <c r="AG80" s="1460"/>
      <c r="AH80" s="1461"/>
      <c r="AI80" s="1475"/>
      <c r="AJ80" s="1460"/>
      <c r="AK80" s="1460"/>
      <c r="AL80" s="1460"/>
      <c r="AM80" s="1460"/>
      <c r="AN80" s="1460"/>
      <c r="AO80" s="1460"/>
      <c r="AP80" s="1460"/>
      <c r="AQ80" s="1460"/>
      <c r="AR80" s="1460"/>
      <c r="AS80" s="1460"/>
      <c r="AT80" s="1460"/>
      <c r="AU80" s="1460"/>
      <c r="AV80" s="1460"/>
      <c r="AW80" s="1460"/>
      <c r="AX80" s="1460"/>
      <c r="AY80" s="1460"/>
      <c r="AZ80" s="1460"/>
      <c r="BA80" s="1460"/>
      <c r="BB80" s="1460"/>
      <c r="BC80" s="1460"/>
      <c r="BD80" s="1460"/>
      <c r="BE80" s="1460"/>
      <c r="BF80" s="1460"/>
      <c r="BG80" s="1460"/>
      <c r="BH80" s="1460"/>
      <c r="BI80" s="1460"/>
      <c r="BJ80" s="1460"/>
      <c r="BK80" s="1461"/>
      <c r="BL80" s="1469"/>
      <c r="BM80" s="1469"/>
      <c r="BN80" s="322"/>
      <c r="BO80" s="322"/>
      <c r="BP80" s="322"/>
      <c r="BQ80" s="315"/>
      <c r="BR80" s="1374"/>
      <c r="BS80" s="1374"/>
      <c r="BT80" s="1374"/>
      <c r="BU80" s="1374"/>
      <c r="BV80" s="1374"/>
      <c r="BW80" s="1374"/>
      <c r="BX80" s="1374"/>
      <c r="BY80" s="1374"/>
      <c r="BZ80" s="1374"/>
      <c r="CA80" s="1374"/>
      <c r="CB80" s="1374"/>
      <c r="CC80" s="1374"/>
      <c r="CD80" s="1374"/>
      <c r="CE80" s="1374"/>
      <c r="CF80" s="1374"/>
      <c r="CG80" s="1374"/>
      <c r="CH80" s="1374"/>
      <c r="CI80" s="1374"/>
      <c r="CJ80" s="1374"/>
      <c r="CK80" s="1374"/>
      <c r="CL80" s="1374"/>
      <c r="CM80" s="1374"/>
      <c r="CN80" s="1374"/>
      <c r="CO80" s="1374"/>
      <c r="CP80" s="1374"/>
      <c r="CQ80" s="1374"/>
      <c r="CR80" s="1374"/>
      <c r="CS80" s="1374"/>
      <c r="CT80" s="1374"/>
      <c r="CU80" s="1375"/>
      <c r="CV80" s="320"/>
    </row>
    <row r="81" spans="1:100" ht="15.75" customHeight="1">
      <c r="A81" s="315"/>
      <c r="B81" s="1482" t="s">
        <v>302</v>
      </c>
      <c r="C81" s="1483"/>
      <c r="D81" s="1483"/>
      <c r="E81" s="1483"/>
      <c r="F81" s="1472" t="s">
        <v>607</v>
      </c>
      <c r="G81" s="1472"/>
      <c r="H81" s="1472"/>
      <c r="I81" s="1472" t="s">
        <v>606</v>
      </c>
      <c r="J81" s="1472"/>
      <c r="K81" s="1472"/>
      <c r="L81" s="1472"/>
      <c r="M81" s="1472"/>
      <c r="N81" s="1472"/>
      <c r="O81" s="1472"/>
      <c r="P81" s="1472"/>
      <c r="Q81" s="1472"/>
      <c r="R81" s="1472"/>
      <c r="S81" s="1472"/>
      <c r="T81" s="1472"/>
      <c r="U81" s="1472"/>
      <c r="V81" s="1472"/>
      <c r="W81" s="1472"/>
      <c r="X81" s="1472"/>
      <c r="Y81" s="1472"/>
      <c r="Z81" s="1472"/>
      <c r="AA81" s="1472"/>
      <c r="AB81" s="1472"/>
      <c r="AC81" s="1472"/>
      <c r="AD81" s="1472"/>
      <c r="AE81" s="1472"/>
      <c r="AF81" s="1472"/>
      <c r="AG81" s="1472"/>
      <c r="AH81" s="1472"/>
      <c r="AI81" s="1476" t="s">
        <v>607</v>
      </c>
      <c r="AJ81" s="1472"/>
      <c r="AK81" s="1472"/>
      <c r="AL81" s="1472" t="s">
        <v>606</v>
      </c>
      <c r="AM81" s="1472"/>
      <c r="AN81" s="1472"/>
      <c r="AO81" s="1472"/>
      <c r="AP81" s="1472"/>
      <c r="AQ81" s="1472"/>
      <c r="AR81" s="1472"/>
      <c r="AS81" s="1472"/>
      <c r="AT81" s="1472"/>
      <c r="AU81" s="1472"/>
      <c r="AV81" s="1472"/>
      <c r="AW81" s="1472"/>
      <c r="AX81" s="1472"/>
      <c r="AY81" s="1472"/>
      <c r="AZ81" s="1472"/>
      <c r="BA81" s="1472"/>
      <c r="BB81" s="1472"/>
      <c r="BC81" s="1472"/>
      <c r="BD81" s="1472"/>
      <c r="BE81" s="1472"/>
      <c r="BF81" s="1472"/>
      <c r="BG81" s="1472"/>
      <c r="BH81" s="1472"/>
      <c r="BI81" s="1472"/>
      <c r="BJ81" s="1472"/>
      <c r="BK81" s="1472"/>
      <c r="BL81" s="1468" t="s">
        <v>605</v>
      </c>
      <c r="BM81" s="1468"/>
      <c r="BQ81" s="297"/>
      <c r="BR81" s="1374"/>
      <c r="BS81" s="1374"/>
      <c r="BT81" s="1374"/>
      <c r="BU81" s="1374"/>
      <c r="BV81" s="1374"/>
      <c r="BW81" s="1374"/>
      <c r="BX81" s="1374"/>
      <c r="BY81" s="1374"/>
      <c r="BZ81" s="1374"/>
      <c r="CA81" s="1374"/>
      <c r="CB81" s="1374"/>
      <c r="CC81" s="1374"/>
      <c r="CD81" s="1374"/>
      <c r="CE81" s="1374"/>
      <c r="CF81" s="1374"/>
      <c r="CG81" s="1374"/>
      <c r="CH81" s="1374"/>
      <c r="CI81" s="1374"/>
      <c r="CJ81" s="1374"/>
      <c r="CK81" s="1374"/>
      <c r="CL81" s="1374"/>
      <c r="CM81" s="1374"/>
      <c r="CN81" s="1374"/>
      <c r="CO81" s="1374"/>
      <c r="CP81" s="1374"/>
      <c r="CQ81" s="1374"/>
      <c r="CR81" s="1374"/>
      <c r="CS81" s="1374"/>
      <c r="CT81" s="1374"/>
      <c r="CU81" s="1375"/>
      <c r="CV81" s="320"/>
    </row>
    <row r="82" spans="1:100" ht="15.75" customHeight="1">
      <c r="A82" s="315"/>
      <c r="B82" s="1484"/>
      <c r="C82" s="1485"/>
      <c r="D82" s="1485"/>
      <c r="E82" s="1485"/>
      <c r="F82" s="1480"/>
      <c r="G82" s="1481"/>
      <c r="H82" s="1481"/>
      <c r="I82" s="1466"/>
      <c r="J82" s="1466"/>
      <c r="K82" s="1466"/>
      <c r="L82" s="1466"/>
      <c r="M82" s="1466"/>
      <c r="N82" s="1466"/>
      <c r="O82" s="1466"/>
      <c r="P82" s="1466"/>
      <c r="Q82" s="1466"/>
      <c r="R82" s="1466"/>
      <c r="S82" s="1466"/>
      <c r="T82" s="1466"/>
      <c r="U82" s="1466"/>
      <c r="V82" s="1466"/>
      <c r="W82" s="1466"/>
      <c r="X82" s="1466"/>
      <c r="Y82" s="1466"/>
      <c r="Z82" s="1466"/>
      <c r="AA82" s="1466"/>
      <c r="AB82" s="1466"/>
      <c r="AC82" s="1466"/>
      <c r="AD82" s="1466"/>
      <c r="AE82" s="1466"/>
      <c r="AF82" s="1466"/>
      <c r="AG82" s="1466"/>
      <c r="AH82" s="1467"/>
      <c r="AI82" s="1470"/>
      <c r="AJ82" s="1471"/>
      <c r="AK82" s="1471"/>
      <c r="AL82" s="1466"/>
      <c r="AM82" s="1466"/>
      <c r="AN82" s="1466"/>
      <c r="AO82" s="1466"/>
      <c r="AP82" s="1466"/>
      <c r="AQ82" s="1466"/>
      <c r="AR82" s="1466"/>
      <c r="AS82" s="1466"/>
      <c r="AT82" s="1466"/>
      <c r="AU82" s="1466"/>
      <c r="AV82" s="1466"/>
      <c r="AW82" s="1466"/>
      <c r="AX82" s="1466"/>
      <c r="AY82" s="1466"/>
      <c r="AZ82" s="1466"/>
      <c r="BA82" s="1466"/>
      <c r="BB82" s="1466"/>
      <c r="BC82" s="1466"/>
      <c r="BD82" s="1466"/>
      <c r="BE82" s="1466"/>
      <c r="BF82" s="1466"/>
      <c r="BG82" s="1466"/>
      <c r="BH82" s="1466"/>
      <c r="BI82" s="1466"/>
      <c r="BJ82" s="1466"/>
      <c r="BK82" s="1467"/>
      <c r="BL82" s="1468"/>
      <c r="BM82" s="1468"/>
      <c r="BN82" s="358"/>
      <c r="BO82" s="359"/>
      <c r="BP82" s="358"/>
      <c r="BQ82" s="315"/>
      <c r="BR82" s="1374"/>
      <c r="BS82" s="1374"/>
      <c r="BT82" s="1374"/>
      <c r="BU82" s="1374"/>
      <c r="BV82" s="1374"/>
      <c r="BW82" s="1374"/>
      <c r="BX82" s="1374"/>
      <c r="BY82" s="1374"/>
      <c r="BZ82" s="1374"/>
      <c r="CA82" s="1374"/>
      <c r="CB82" s="1374"/>
      <c r="CC82" s="1374"/>
      <c r="CD82" s="1374"/>
      <c r="CE82" s="1374"/>
      <c r="CF82" s="1374"/>
      <c r="CG82" s="1374"/>
      <c r="CH82" s="1374"/>
      <c r="CI82" s="1374"/>
      <c r="CJ82" s="1374"/>
      <c r="CK82" s="1374"/>
      <c r="CL82" s="1374"/>
      <c r="CM82" s="1374"/>
      <c r="CN82" s="1374"/>
      <c r="CO82" s="1374"/>
      <c r="CP82" s="1374"/>
      <c r="CQ82" s="1374"/>
      <c r="CR82" s="1374"/>
      <c r="CS82" s="1374"/>
      <c r="CT82" s="1374"/>
      <c r="CU82" s="1375"/>
      <c r="CV82" s="320"/>
    </row>
    <row r="83" spans="1:100" ht="15.75" customHeight="1">
      <c r="A83" s="315"/>
      <c r="B83" s="1484"/>
      <c r="C83" s="1485"/>
      <c r="D83" s="1485"/>
      <c r="E83" s="1485"/>
      <c r="F83" s="1462"/>
      <c r="G83" s="1463"/>
      <c r="H83" s="1463"/>
      <c r="I83" s="1457"/>
      <c r="J83" s="1457"/>
      <c r="K83" s="1457"/>
      <c r="L83" s="1457"/>
      <c r="M83" s="1457"/>
      <c r="N83" s="1457"/>
      <c r="O83" s="1457"/>
      <c r="P83" s="1457"/>
      <c r="Q83" s="1457"/>
      <c r="R83" s="1457"/>
      <c r="S83" s="1457"/>
      <c r="T83" s="1457"/>
      <c r="U83" s="1457"/>
      <c r="V83" s="1457"/>
      <c r="W83" s="1457"/>
      <c r="X83" s="1457"/>
      <c r="Y83" s="1457"/>
      <c r="Z83" s="1457"/>
      <c r="AA83" s="1457"/>
      <c r="AB83" s="1457"/>
      <c r="AC83" s="1457"/>
      <c r="AD83" s="1457"/>
      <c r="AE83" s="1457"/>
      <c r="AF83" s="1457"/>
      <c r="AG83" s="1457"/>
      <c r="AH83" s="1458"/>
      <c r="AI83" s="1464"/>
      <c r="AJ83" s="1465"/>
      <c r="AK83" s="1465"/>
      <c r="AL83" s="1457"/>
      <c r="AM83" s="1457"/>
      <c r="AN83" s="1457"/>
      <c r="AO83" s="1457"/>
      <c r="AP83" s="1457"/>
      <c r="AQ83" s="1457"/>
      <c r="AR83" s="1457"/>
      <c r="AS83" s="1457"/>
      <c r="AT83" s="1457"/>
      <c r="AU83" s="1457"/>
      <c r="AV83" s="1457"/>
      <c r="AW83" s="1457"/>
      <c r="AX83" s="1457"/>
      <c r="AY83" s="1457"/>
      <c r="AZ83" s="1457"/>
      <c r="BA83" s="1457"/>
      <c r="BB83" s="1457"/>
      <c r="BC83" s="1457"/>
      <c r="BD83" s="1457"/>
      <c r="BE83" s="1457"/>
      <c r="BF83" s="1457"/>
      <c r="BG83" s="1457"/>
      <c r="BH83" s="1457"/>
      <c r="BI83" s="1457"/>
      <c r="BJ83" s="1457"/>
      <c r="BK83" s="1458"/>
      <c r="BL83" s="1468"/>
      <c r="BM83" s="1468"/>
      <c r="BN83" s="359"/>
      <c r="BO83" s="359"/>
      <c r="BP83" s="359"/>
      <c r="BQ83" s="297"/>
      <c r="BR83" s="1374"/>
      <c r="BS83" s="1374"/>
      <c r="BT83" s="1374"/>
      <c r="BU83" s="1374"/>
      <c r="BV83" s="1374"/>
      <c r="BW83" s="1374"/>
      <c r="BX83" s="1374"/>
      <c r="BY83" s="1374"/>
      <c r="BZ83" s="1374"/>
      <c r="CA83" s="1374"/>
      <c r="CB83" s="1374"/>
      <c r="CC83" s="1374"/>
      <c r="CD83" s="1374"/>
      <c r="CE83" s="1374"/>
      <c r="CF83" s="1374"/>
      <c r="CG83" s="1374"/>
      <c r="CH83" s="1374"/>
      <c r="CI83" s="1374"/>
      <c r="CJ83" s="1374"/>
      <c r="CK83" s="1374"/>
      <c r="CL83" s="1374"/>
      <c r="CM83" s="1374"/>
      <c r="CN83" s="1374"/>
      <c r="CO83" s="1374"/>
      <c r="CP83" s="1374"/>
      <c r="CQ83" s="1374"/>
      <c r="CR83" s="1374"/>
      <c r="CS83" s="1374"/>
      <c r="CT83" s="1374"/>
      <c r="CU83" s="1375"/>
      <c r="CV83" s="320"/>
    </row>
    <row r="84" spans="1:100" ht="15.75" customHeight="1">
      <c r="A84" s="315"/>
      <c r="B84" s="1484"/>
      <c r="C84" s="1485"/>
      <c r="D84" s="1485"/>
      <c r="E84" s="1485"/>
      <c r="F84" s="1462"/>
      <c r="G84" s="1463"/>
      <c r="H84" s="1463"/>
      <c r="I84" s="1457"/>
      <c r="J84" s="1457"/>
      <c r="K84" s="1457"/>
      <c r="L84" s="1457"/>
      <c r="M84" s="1457"/>
      <c r="N84" s="1457"/>
      <c r="O84" s="1457"/>
      <c r="P84" s="1457"/>
      <c r="Q84" s="1457"/>
      <c r="R84" s="1457"/>
      <c r="S84" s="1457"/>
      <c r="T84" s="1457"/>
      <c r="U84" s="1457"/>
      <c r="V84" s="1457"/>
      <c r="W84" s="1457"/>
      <c r="X84" s="1457"/>
      <c r="Y84" s="1457"/>
      <c r="Z84" s="1457"/>
      <c r="AA84" s="1457"/>
      <c r="AB84" s="1457"/>
      <c r="AC84" s="1457"/>
      <c r="AD84" s="1457"/>
      <c r="AE84" s="1457"/>
      <c r="AF84" s="1457"/>
      <c r="AG84" s="1457"/>
      <c r="AH84" s="1458"/>
      <c r="AI84" s="1464"/>
      <c r="AJ84" s="1465"/>
      <c r="AK84" s="1465"/>
      <c r="AL84" s="1457"/>
      <c r="AM84" s="1457"/>
      <c r="AN84" s="1457"/>
      <c r="AO84" s="1457"/>
      <c r="AP84" s="1457"/>
      <c r="AQ84" s="1457"/>
      <c r="AR84" s="1457"/>
      <c r="AS84" s="1457"/>
      <c r="AT84" s="1457"/>
      <c r="AU84" s="1457"/>
      <c r="AV84" s="1457"/>
      <c r="AW84" s="1457"/>
      <c r="AX84" s="1457"/>
      <c r="AY84" s="1457"/>
      <c r="AZ84" s="1457"/>
      <c r="BA84" s="1457"/>
      <c r="BB84" s="1457"/>
      <c r="BC84" s="1457"/>
      <c r="BD84" s="1457"/>
      <c r="BE84" s="1457"/>
      <c r="BF84" s="1457"/>
      <c r="BG84" s="1457"/>
      <c r="BH84" s="1457"/>
      <c r="BI84" s="1457"/>
      <c r="BJ84" s="1457"/>
      <c r="BK84" s="1458"/>
      <c r="BL84" s="1468"/>
      <c r="BM84" s="1468"/>
      <c r="BN84" s="358"/>
      <c r="BO84" s="359"/>
      <c r="BP84" s="358"/>
      <c r="BQ84" s="315"/>
      <c r="BR84" s="1374"/>
      <c r="BS84" s="1374"/>
      <c r="BT84" s="1374"/>
      <c r="BU84" s="1374"/>
      <c r="BV84" s="1374"/>
      <c r="BW84" s="1374"/>
      <c r="BX84" s="1374"/>
      <c r="BY84" s="1374"/>
      <c r="BZ84" s="1374"/>
      <c r="CA84" s="1374"/>
      <c r="CB84" s="1374"/>
      <c r="CC84" s="1374"/>
      <c r="CD84" s="1374"/>
      <c r="CE84" s="1374"/>
      <c r="CF84" s="1374"/>
      <c r="CG84" s="1374"/>
      <c r="CH84" s="1374"/>
      <c r="CI84" s="1374"/>
      <c r="CJ84" s="1374"/>
      <c r="CK84" s="1374"/>
      <c r="CL84" s="1374"/>
      <c r="CM84" s="1374"/>
      <c r="CN84" s="1374"/>
      <c r="CO84" s="1374"/>
      <c r="CP84" s="1374"/>
      <c r="CQ84" s="1374"/>
      <c r="CR84" s="1374"/>
      <c r="CS84" s="1374"/>
      <c r="CT84" s="1374"/>
      <c r="CU84" s="1375"/>
      <c r="CV84" s="320"/>
    </row>
    <row r="85" spans="1:100" ht="15.75" customHeight="1">
      <c r="A85" s="315"/>
      <c r="B85" s="1484"/>
      <c r="C85" s="1485"/>
      <c r="D85" s="1485"/>
      <c r="E85" s="1485"/>
      <c r="F85" s="1462"/>
      <c r="G85" s="1463"/>
      <c r="H85" s="1463"/>
      <c r="I85" s="1457"/>
      <c r="J85" s="1457"/>
      <c r="K85" s="1457"/>
      <c r="L85" s="1457"/>
      <c r="M85" s="1457"/>
      <c r="N85" s="1457"/>
      <c r="O85" s="1457"/>
      <c r="P85" s="1457"/>
      <c r="Q85" s="1457"/>
      <c r="R85" s="1457"/>
      <c r="S85" s="1457"/>
      <c r="T85" s="1457"/>
      <c r="U85" s="1457"/>
      <c r="V85" s="1457"/>
      <c r="W85" s="1457"/>
      <c r="X85" s="1457"/>
      <c r="Y85" s="1457"/>
      <c r="Z85" s="1457"/>
      <c r="AA85" s="1457"/>
      <c r="AB85" s="1457"/>
      <c r="AC85" s="1457"/>
      <c r="AD85" s="1457"/>
      <c r="AE85" s="1457"/>
      <c r="AF85" s="1457"/>
      <c r="AG85" s="1457"/>
      <c r="AH85" s="1458"/>
      <c r="AI85" s="1464"/>
      <c r="AJ85" s="1465"/>
      <c r="AK85" s="1465"/>
      <c r="AL85" s="1457"/>
      <c r="AM85" s="1457"/>
      <c r="AN85" s="1457"/>
      <c r="AO85" s="1457"/>
      <c r="AP85" s="1457"/>
      <c r="AQ85" s="1457"/>
      <c r="AR85" s="1457"/>
      <c r="AS85" s="1457"/>
      <c r="AT85" s="1457"/>
      <c r="AU85" s="1457"/>
      <c r="AV85" s="1457"/>
      <c r="AW85" s="1457"/>
      <c r="AX85" s="1457"/>
      <c r="AY85" s="1457"/>
      <c r="AZ85" s="1457"/>
      <c r="BA85" s="1457"/>
      <c r="BB85" s="1457"/>
      <c r="BC85" s="1457"/>
      <c r="BD85" s="1457"/>
      <c r="BE85" s="1457"/>
      <c r="BF85" s="1457"/>
      <c r="BG85" s="1457"/>
      <c r="BH85" s="1457"/>
      <c r="BI85" s="1457"/>
      <c r="BJ85" s="1457"/>
      <c r="BK85" s="1458"/>
      <c r="BL85" s="1468"/>
      <c r="BM85" s="1468"/>
      <c r="BN85" s="359"/>
      <c r="BO85" s="359"/>
      <c r="BP85" s="359"/>
      <c r="BQ85" s="297"/>
      <c r="BR85" s="1374"/>
      <c r="BS85" s="1374"/>
      <c r="BT85" s="1374"/>
      <c r="BU85" s="1374"/>
      <c r="BV85" s="1374"/>
      <c r="BW85" s="1374"/>
      <c r="BX85" s="1374"/>
      <c r="BY85" s="1374"/>
      <c r="BZ85" s="1374"/>
      <c r="CA85" s="1374"/>
      <c r="CB85" s="1374"/>
      <c r="CC85" s="1374"/>
      <c r="CD85" s="1374"/>
      <c r="CE85" s="1374"/>
      <c r="CF85" s="1374"/>
      <c r="CG85" s="1374"/>
      <c r="CH85" s="1374"/>
      <c r="CI85" s="1374"/>
      <c r="CJ85" s="1374"/>
      <c r="CK85" s="1374"/>
      <c r="CL85" s="1374"/>
      <c r="CM85" s="1374"/>
      <c r="CN85" s="1374"/>
      <c r="CO85" s="1374"/>
      <c r="CP85" s="1374"/>
      <c r="CQ85" s="1374"/>
      <c r="CR85" s="1374"/>
      <c r="CS85" s="1374"/>
      <c r="CT85" s="1374"/>
      <c r="CU85" s="1375"/>
      <c r="CV85" s="320"/>
    </row>
    <row r="86" spans="1:100" ht="15.75" customHeight="1">
      <c r="A86" s="315"/>
      <c r="B86" s="1484"/>
      <c r="C86" s="1485"/>
      <c r="D86" s="1485"/>
      <c r="E86" s="1485"/>
      <c r="F86" s="1455"/>
      <c r="G86" s="1456"/>
      <c r="H86" s="1456"/>
      <c r="I86" s="1457"/>
      <c r="J86" s="1457"/>
      <c r="K86" s="1457"/>
      <c r="L86" s="1457"/>
      <c r="M86" s="1457"/>
      <c r="N86" s="1457"/>
      <c r="O86" s="1457"/>
      <c r="P86" s="1457"/>
      <c r="Q86" s="1457"/>
      <c r="R86" s="1457"/>
      <c r="S86" s="1457"/>
      <c r="T86" s="1457"/>
      <c r="U86" s="1457"/>
      <c r="V86" s="1457"/>
      <c r="W86" s="1457"/>
      <c r="X86" s="1457"/>
      <c r="Y86" s="1457"/>
      <c r="Z86" s="1457"/>
      <c r="AA86" s="1457"/>
      <c r="AB86" s="1457"/>
      <c r="AC86" s="1457"/>
      <c r="AD86" s="1457"/>
      <c r="AE86" s="1457"/>
      <c r="AF86" s="1457"/>
      <c r="AG86" s="1457"/>
      <c r="AH86" s="1458"/>
      <c r="AI86" s="1459"/>
      <c r="AJ86" s="1457"/>
      <c r="AK86" s="1457"/>
      <c r="AL86" s="1457"/>
      <c r="AM86" s="1457"/>
      <c r="AN86" s="1457"/>
      <c r="AO86" s="1457"/>
      <c r="AP86" s="1457"/>
      <c r="AQ86" s="1457"/>
      <c r="AR86" s="1457"/>
      <c r="AS86" s="1457"/>
      <c r="AT86" s="1457"/>
      <c r="AU86" s="1457"/>
      <c r="AV86" s="1457"/>
      <c r="AW86" s="1457"/>
      <c r="AX86" s="1457"/>
      <c r="AY86" s="1457"/>
      <c r="AZ86" s="1457"/>
      <c r="BA86" s="1457"/>
      <c r="BB86" s="1457"/>
      <c r="BC86" s="1457"/>
      <c r="BD86" s="1457"/>
      <c r="BE86" s="1457"/>
      <c r="BF86" s="1457"/>
      <c r="BG86" s="1457"/>
      <c r="BH86" s="1457"/>
      <c r="BI86" s="1457"/>
      <c r="BJ86" s="1457"/>
      <c r="BK86" s="1458"/>
      <c r="BL86" s="1468"/>
      <c r="BM86" s="1468"/>
      <c r="BN86" s="358"/>
      <c r="BO86" s="359"/>
      <c r="BP86" s="358"/>
      <c r="BQ86" s="315"/>
      <c r="BR86" s="1374"/>
      <c r="BS86" s="1374"/>
      <c r="BT86" s="1374"/>
      <c r="BU86" s="1374"/>
      <c r="BV86" s="1374"/>
      <c r="BW86" s="1374"/>
      <c r="BX86" s="1374"/>
      <c r="BY86" s="1374"/>
      <c r="BZ86" s="1374"/>
      <c r="CA86" s="1374"/>
      <c r="CB86" s="1374"/>
      <c r="CC86" s="1374"/>
      <c r="CD86" s="1374"/>
      <c r="CE86" s="1374"/>
      <c r="CF86" s="1374"/>
      <c r="CG86" s="1374"/>
      <c r="CH86" s="1374"/>
      <c r="CI86" s="1374"/>
      <c r="CJ86" s="1374"/>
      <c r="CK86" s="1374"/>
      <c r="CL86" s="1374"/>
      <c r="CM86" s="1374"/>
      <c r="CN86" s="1374"/>
      <c r="CO86" s="1374"/>
      <c r="CP86" s="1374"/>
      <c r="CQ86" s="1374"/>
      <c r="CR86" s="1374"/>
      <c r="CS86" s="1374"/>
      <c r="CT86" s="1374"/>
      <c r="CU86" s="1375"/>
      <c r="CV86" s="320"/>
    </row>
    <row r="87" spans="1:100" ht="15.75" customHeight="1">
      <c r="A87" s="315"/>
      <c r="B87" s="1484"/>
      <c r="C87" s="1485"/>
      <c r="D87" s="1485"/>
      <c r="E87" s="1485"/>
      <c r="F87" s="1455"/>
      <c r="G87" s="1456"/>
      <c r="H87" s="1456"/>
      <c r="I87" s="1457"/>
      <c r="J87" s="1457"/>
      <c r="K87" s="1457"/>
      <c r="L87" s="1457"/>
      <c r="M87" s="1457"/>
      <c r="N87" s="1457"/>
      <c r="O87" s="1457"/>
      <c r="P87" s="1457"/>
      <c r="Q87" s="1457"/>
      <c r="R87" s="1457"/>
      <c r="S87" s="1457"/>
      <c r="T87" s="1457"/>
      <c r="U87" s="1457"/>
      <c r="V87" s="1457"/>
      <c r="W87" s="1457"/>
      <c r="X87" s="1457"/>
      <c r="Y87" s="1457"/>
      <c r="Z87" s="1457"/>
      <c r="AA87" s="1457"/>
      <c r="AB87" s="1457"/>
      <c r="AC87" s="1457"/>
      <c r="AD87" s="1457"/>
      <c r="AE87" s="1457"/>
      <c r="AF87" s="1457"/>
      <c r="AG87" s="1457"/>
      <c r="AH87" s="1458"/>
      <c r="AI87" s="1459"/>
      <c r="AJ87" s="1457"/>
      <c r="AK87" s="1457"/>
      <c r="AL87" s="1457"/>
      <c r="AM87" s="1457"/>
      <c r="AN87" s="1457"/>
      <c r="AO87" s="1457"/>
      <c r="AP87" s="1457"/>
      <c r="AQ87" s="1457"/>
      <c r="AR87" s="1457"/>
      <c r="AS87" s="1457"/>
      <c r="AT87" s="1457"/>
      <c r="AU87" s="1457"/>
      <c r="AV87" s="1457"/>
      <c r="AW87" s="1457"/>
      <c r="AX87" s="1457"/>
      <c r="AY87" s="1457"/>
      <c r="AZ87" s="1457"/>
      <c r="BA87" s="1457"/>
      <c r="BB87" s="1457"/>
      <c r="BC87" s="1457"/>
      <c r="BD87" s="1457"/>
      <c r="BE87" s="1457"/>
      <c r="BF87" s="1457"/>
      <c r="BG87" s="1457"/>
      <c r="BH87" s="1457"/>
      <c r="BI87" s="1457"/>
      <c r="BJ87" s="1457"/>
      <c r="BK87" s="1458"/>
      <c r="BL87" s="1468"/>
      <c r="BM87" s="1468"/>
      <c r="BN87" s="359"/>
      <c r="BO87" s="359"/>
      <c r="BP87" s="359"/>
      <c r="BQ87" s="297"/>
      <c r="BR87" s="1374"/>
      <c r="BS87" s="1374"/>
      <c r="BT87" s="1374"/>
      <c r="BU87" s="1374"/>
      <c r="BV87" s="1374"/>
      <c r="BW87" s="1374"/>
      <c r="BX87" s="1374"/>
      <c r="BY87" s="1374"/>
      <c r="BZ87" s="1374"/>
      <c r="CA87" s="1374"/>
      <c r="CB87" s="1374"/>
      <c r="CC87" s="1374"/>
      <c r="CD87" s="1374"/>
      <c r="CE87" s="1374"/>
      <c r="CF87" s="1374"/>
      <c r="CG87" s="1374"/>
      <c r="CH87" s="1374"/>
      <c r="CI87" s="1374"/>
      <c r="CJ87" s="1374"/>
      <c r="CK87" s="1374"/>
      <c r="CL87" s="1374"/>
      <c r="CM87" s="1374"/>
      <c r="CN87" s="1374"/>
      <c r="CO87" s="1374"/>
      <c r="CP87" s="1374"/>
      <c r="CQ87" s="1374"/>
      <c r="CR87" s="1374"/>
      <c r="CS87" s="1374"/>
      <c r="CT87" s="1374"/>
      <c r="CU87" s="1375"/>
      <c r="CV87" s="320"/>
    </row>
    <row r="88" spans="1:100" ht="15.75" customHeight="1">
      <c r="A88" s="315"/>
      <c r="B88" s="1484"/>
      <c r="C88" s="1485"/>
      <c r="D88" s="1485"/>
      <c r="E88" s="1485"/>
      <c r="F88" s="1455"/>
      <c r="G88" s="1456"/>
      <c r="H88" s="1456"/>
      <c r="I88" s="1457"/>
      <c r="J88" s="1457"/>
      <c r="K88" s="1457"/>
      <c r="L88" s="1457"/>
      <c r="M88" s="1457"/>
      <c r="N88" s="1457"/>
      <c r="O88" s="1457"/>
      <c r="P88" s="1457"/>
      <c r="Q88" s="1457"/>
      <c r="R88" s="1457"/>
      <c r="S88" s="1457"/>
      <c r="T88" s="1457"/>
      <c r="U88" s="1457"/>
      <c r="V88" s="1457"/>
      <c r="W88" s="1457"/>
      <c r="X88" s="1457"/>
      <c r="Y88" s="1457"/>
      <c r="Z88" s="1457"/>
      <c r="AA88" s="1457"/>
      <c r="AB88" s="1457"/>
      <c r="AC88" s="1457"/>
      <c r="AD88" s="1457"/>
      <c r="AE88" s="1457"/>
      <c r="AF88" s="1457"/>
      <c r="AG88" s="1457"/>
      <c r="AH88" s="1458"/>
      <c r="AI88" s="1459"/>
      <c r="AJ88" s="1457"/>
      <c r="AK88" s="1457"/>
      <c r="AL88" s="1457"/>
      <c r="AM88" s="1457"/>
      <c r="AN88" s="1457"/>
      <c r="AO88" s="1457"/>
      <c r="AP88" s="1457"/>
      <c r="AQ88" s="1457"/>
      <c r="AR88" s="1457"/>
      <c r="AS88" s="1457"/>
      <c r="AT88" s="1457"/>
      <c r="AU88" s="1457"/>
      <c r="AV88" s="1457"/>
      <c r="AW88" s="1457"/>
      <c r="AX88" s="1457"/>
      <c r="AY88" s="1457"/>
      <c r="AZ88" s="1457"/>
      <c r="BA88" s="1457"/>
      <c r="BB88" s="1457"/>
      <c r="BC88" s="1457"/>
      <c r="BD88" s="1457"/>
      <c r="BE88" s="1457"/>
      <c r="BF88" s="1457"/>
      <c r="BG88" s="1457"/>
      <c r="BH88" s="1457"/>
      <c r="BI88" s="1457"/>
      <c r="BJ88" s="1457"/>
      <c r="BK88" s="1458"/>
      <c r="BL88" s="1468"/>
      <c r="BM88" s="1468"/>
      <c r="BN88" s="358"/>
      <c r="BO88" s="359"/>
      <c r="BP88" s="358"/>
      <c r="BQ88" s="315"/>
      <c r="BR88" s="1374"/>
      <c r="BS88" s="1374"/>
      <c r="BT88" s="1374"/>
      <c r="BU88" s="1374"/>
      <c r="BV88" s="1374"/>
      <c r="BW88" s="1374"/>
      <c r="BX88" s="1374"/>
      <c r="BY88" s="1374"/>
      <c r="BZ88" s="1374"/>
      <c r="CA88" s="1374"/>
      <c r="CB88" s="1374"/>
      <c r="CC88" s="1374"/>
      <c r="CD88" s="1374"/>
      <c r="CE88" s="1374"/>
      <c r="CF88" s="1374"/>
      <c r="CG88" s="1374"/>
      <c r="CH88" s="1374"/>
      <c r="CI88" s="1374"/>
      <c r="CJ88" s="1374"/>
      <c r="CK88" s="1374"/>
      <c r="CL88" s="1374"/>
      <c r="CM88" s="1374"/>
      <c r="CN88" s="1374"/>
      <c r="CO88" s="1374"/>
      <c r="CP88" s="1374"/>
      <c r="CQ88" s="1374"/>
      <c r="CR88" s="1374"/>
      <c r="CS88" s="1374"/>
      <c r="CT88" s="1374"/>
      <c r="CU88" s="1375"/>
      <c r="CV88" s="320"/>
    </row>
    <row r="89" spans="1:100" ht="15.75" customHeight="1">
      <c r="A89" s="315"/>
      <c r="B89" s="1484"/>
      <c r="C89" s="1485"/>
      <c r="D89" s="1485"/>
      <c r="E89" s="1485"/>
      <c r="F89" s="1455"/>
      <c r="G89" s="1456"/>
      <c r="H89" s="1456"/>
      <c r="I89" s="1457"/>
      <c r="J89" s="1457"/>
      <c r="K89" s="1457"/>
      <c r="L89" s="1457"/>
      <c r="M89" s="1457"/>
      <c r="N89" s="1457"/>
      <c r="O89" s="1457"/>
      <c r="P89" s="1457"/>
      <c r="Q89" s="1457"/>
      <c r="R89" s="1457"/>
      <c r="S89" s="1457"/>
      <c r="T89" s="1457"/>
      <c r="U89" s="1457"/>
      <c r="V89" s="1457"/>
      <c r="W89" s="1457"/>
      <c r="X89" s="1457"/>
      <c r="Y89" s="1457"/>
      <c r="Z89" s="1457"/>
      <c r="AA89" s="1457"/>
      <c r="AB89" s="1457"/>
      <c r="AC89" s="1457"/>
      <c r="AD89" s="1457"/>
      <c r="AE89" s="1457"/>
      <c r="AF89" s="1457"/>
      <c r="AG89" s="1457"/>
      <c r="AH89" s="1458"/>
      <c r="AI89" s="1459"/>
      <c r="AJ89" s="1457"/>
      <c r="AK89" s="1457"/>
      <c r="AL89" s="1457"/>
      <c r="AM89" s="1457"/>
      <c r="AN89" s="1457"/>
      <c r="AO89" s="1457"/>
      <c r="AP89" s="1457"/>
      <c r="AQ89" s="1457"/>
      <c r="AR89" s="1457"/>
      <c r="AS89" s="1457"/>
      <c r="AT89" s="1457"/>
      <c r="AU89" s="1457"/>
      <c r="AV89" s="1457"/>
      <c r="AW89" s="1457"/>
      <c r="AX89" s="1457"/>
      <c r="AY89" s="1457"/>
      <c r="AZ89" s="1457"/>
      <c r="BA89" s="1457"/>
      <c r="BB89" s="1457"/>
      <c r="BC89" s="1457"/>
      <c r="BD89" s="1457"/>
      <c r="BE89" s="1457"/>
      <c r="BF89" s="1457"/>
      <c r="BG89" s="1457"/>
      <c r="BH89" s="1457"/>
      <c r="BI89" s="1457"/>
      <c r="BJ89" s="1457"/>
      <c r="BK89" s="1458"/>
      <c r="BL89" s="1468"/>
      <c r="BM89" s="1468"/>
      <c r="BN89" s="359"/>
      <c r="BO89" s="359"/>
      <c r="BP89" s="359"/>
      <c r="BQ89" s="297"/>
      <c r="BR89" s="1374"/>
      <c r="BS89" s="1374"/>
      <c r="BT89" s="1374"/>
      <c r="BU89" s="1374"/>
      <c r="BV89" s="1374"/>
      <c r="BW89" s="1374"/>
      <c r="BX89" s="1374"/>
      <c r="BY89" s="1374"/>
      <c r="BZ89" s="1374"/>
      <c r="CA89" s="1374"/>
      <c r="CB89" s="1374"/>
      <c r="CC89" s="1374"/>
      <c r="CD89" s="1374"/>
      <c r="CE89" s="1374"/>
      <c r="CF89" s="1374"/>
      <c r="CG89" s="1374"/>
      <c r="CH89" s="1374"/>
      <c r="CI89" s="1374"/>
      <c r="CJ89" s="1374"/>
      <c r="CK89" s="1374"/>
      <c r="CL89" s="1374"/>
      <c r="CM89" s="1374"/>
      <c r="CN89" s="1374"/>
      <c r="CO89" s="1374"/>
      <c r="CP89" s="1374"/>
      <c r="CQ89" s="1374"/>
      <c r="CR89" s="1374"/>
      <c r="CS89" s="1374"/>
      <c r="CT89" s="1374"/>
      <c r="CU89" s="1375"/>
      <c r="CV89" s="320"/>
    </row>
    <row r="90" spans="1:100" ht="15.75" customHeight="1">
      <c r="A90" s="315"/>
      <c r="B90" s="1484"/>
      <c r="C90" s="1485"/>
      <c r="D90" s="1485"/>
      <c r="E90" s="1485"/>
      <c r="F90" s="1455"/>
      <c r="G90" s="1456"/>
      <c r="H90" s="1456"/>
      <c r="I90" s="1457"/>
      <c r="J90" s="1457"/>
      <c r="K90" s="1457"/>
      <c r="L90" s="1457"/>
      <c r="M90" s="1457"/>
      <c r="N90" s="1457"/>
      <c r="O90" s="1457"/>
      <c r="P90" s="1457"/>
      <c r="Q90" s="1457"/>
      <c r="R90" s="1457"/>
      <c r="S90" s="1457"/>
      <c r="T90" s="1457"/>
      <c r="U90" s="1457"/>
      <c r="V90" s="1457"/>
      <c r="W90" s="1457"/>
      <c r="X90" s="1457"/>
      <c r="Y90" s="1457"/>
      <c r="Z90" s="1457"/>
      <c r="AA90" s="1457"/>
      <c r="AB90" s="1457"/>
      <c r="AC90" s="1457"/>
      <c r="AD90" s="1457"/>
      <c r="AE90" s="1457"/>
      <c r="AF90" s="1457"/>
      <c r="AG90" s="1457"/>
      <c r="AH90" s="1458"/>
      <c r="AI90" s="1459"/>
      <c r="AJ90" s="1457"/>
      <c r="AK90" s="1457"/>
      <c r="AL90" s="1457"/>
      <c r="AM90" s="1457"/>
      <c r="AN90" s="1457"/>
      <c r="AO90" s="1457"/>
      <c r="AP90" s="1457"/>
      <c r="AQ90" s="1457"/>
      <c r="AR90" s="1457"/>
      <c r="AS90" s="1457"/>
      <c r="AT90" s="1457"/>
      <c r="AU90" s="1457"/>
      <c r="AV90" s="1457"/>
      <c r="AW90" s="1457"/>
      <c r="AX90" s="1457"/>
      <c r="AY90" s="1457"/>
      <c r="AZ90" s="1457"/>
      <c r="BA90" s="1457"/>
      <c r="BB90" s="1457"/>
      <c r="BC90" s="1457"/>
      <c r="BD90" s="1457"/>
      <c r="BE90" s="1457"/>
      <c r="BF90" s="1457"/>
      <c r="BG90" s="1457"/>
      <c r="BH90" s="1457"/>
      <c r="BI90" s="1457"/>
      <c r="BJ90" s="1457"/>
      <c r="BK90" s="1458"/>
      <c r="BL90" s="1468"/>
      <c r="BM90" s="1468"/>
      <c r="BN90" s="358"/>
      <c r="BO90" s="359"/>
      <c r="BP90" s="358"/>
      <c r="BQ90" s="315"/>
      <c r="BR90" s="1374"/>
      <c r="BS90" s="1374"/>
      <c r="BT90" s="1374"/>
      <c r="BU90" s="1374"/>
      <c r="BV90" s="1374"/>
      <c r="BW90" s="1374"/>
      <c r="BX90" s="1374"/>
      <c r="BY90" s="1374"/>
      <c r="BZ90" s="1374"/>
      <c r="CA90" s="1374"/>
      <c r="CB90" s="1374"/>
      <c r="CC90" s="1374"/>
      <c r="CD90" s="1374"/>
      <c r="CE90" s="1374"/>
      <c r="CF90" s="1374"/>
      <c r="CG90" s="1374"/>
      <c r="CH90" s="1374"/>
      <c r="CI90" s="1374"/>
      <c r="CJ90" s="1374"/>
      <c r="CK90" s="1374"/>
      <c r="CL90" s="1374"/>
      <c r="CM90" s="1374"/>
      <c r="CN90" s="1374"/>
      <c r="CO90" s="1374"/>
      <c r="CP90" s="1374"/>
      <c r="CQ90" s="1374"/>
      <c r="CR90" s="1374"/>
      <c r="CS90" s="1374"/>
      <c r="CT90" s="1374"/>
      <c r="CU90" s="1375"/>
      <c r="CV90" s="320"/>
    </row>
    <row r="91" spans="1:100" ht="15.75" customHeight="1" thickBot="1">
      <c r="A91" s="315"/>
      <c r="B91" s="1486"/>
      <c r="C91" s="1487"/>
      <c r="D91" s="1487"/>
      <c r="E91" s="1487"/>
      <c r="F91" s="1473"/>
      <c r="G91" s="1474"/>
      <c r="H91" s="1474"/>
      <c r="I91" s="1460"/>
      <c r="J91" s="1460"/>
      <c r="K91" s="1460"/>
      <c r="L91" s="1460"/>
      <c r="M91" s="1460"/>
      <c r="N91" s="1460"/>
      <c r="O91" s="1460"/>
      <c r="P91" s="1460"/>
      <c r="Q91" s="1460"/>
      <c r="R91" s="1460"/>
      <c r="S91" s="1460"/>
      <c r="T91" s="1460"/>
      <c r="U91" s="1460"/>
      <c r="V91" s="1460"/>
      <c r="W91" s="1460"/>
      <c r="X91" s="1460"/>
      <c r="Y91" s="1460"/>
      <c r="Z91" s="1460"/>
      <c r="AA91" s="1460"/>
      <c r="AB91" s="1460"/>
      <c r="AC91" s="1460"/>
      <c r="AD91" s="1460"/>
      <c r="AE91" s="1460"/>
      <c r="AF91" s="1460"/>
      <c r="AG91" s="1460"/>
      <c r="AH91" s="1461"/>
      <c r="AI91" s="1475"/>
      <c r="AJ91" s="1460"/>
      <c r="AK91" s="1460"/>
      <c r="AL91" s="1460"/>
      <c r="AM91" s="1460"/>
      <c r="AN91" s="1460"/>
      <c r="AO91" s="1460"/>
      <c r="AP91" s="1460"/>
      <c r="AQ91" s="1460"/>
      <c r="AR91" s="1460"/>
      <c r="AS91" s="1460"/>
      <c r="AT91" s="1460"/>
      <c r="AU91" s="1460"/>
      <c r="AV91" s="1460"/>
      <c r="AW91" s="1460"/>
      <c r="AX91" s="1460"/>
      <c r="AY91" s="1460"/>
      <c r="AZ91" s="1460"/>
      <c r="BA91" s="1460"/>
      <c r="BB91" s="1460"/>
      <c r="BC91" s="1460"/>
      <c r="BD91" s="1460"/>
      <c r="BE91" s="1460"/>
      <c r="BF91" s="1460"/>
      <c r="BG91" s="1460"/>
      <c r="BH91" s="1460"/>
      <c r="BI91" s="1460"/>
      <c r="BJ91" s="1460"/>
      <c r="BK91" s="1461"/>
      <c r="BL91" s="1469"/>
      <c r="BM91" s="1469"/>
      <c r="BN91" s="322"/>
      <c r="BO91" s="322"/>
      <c r="BP91" s="322"/>
      <c r="BQ91" s="315"/>
      <c r="BR91" s="1374"/>
      <c r="BS91" s="1374"/>
      <c r="BT91" s="1374"/>
      <c r="BU91" s="1374"/>
      <c r="BV91" s="1374"/>
      <c r="BW91" s="1374"/>
      <c r="BX91" s="1374"/>
      <c r="BY91" s="1374"/>
      <c r="BZ91" s="1374"/>
      <c r="CA91" s="1374"/>
      <c r="CB91" s="1374"/>
      <c r="CC91" s="1374"/>
      <c r="CD91" s="1374"/>
      <c r="CE91" s="1374"/>
      <c r="CF91" s="1374"/>
      <c r="CG91" s="1374"/>
      <c r="CH91" s="1374"/>
      <c r="CI91" s="1374"/>
      <c r="CJ91" s="1374"/>
      <c r="CK91" s="1374"/>
      <c r="CL91" s="1374"/>
      <c r="CM91" s="1374"/>
      <c r="CN91" s="1374"/>
      <c r="CO91" s="1374"/>
      <c r="CP91" s="1374"/>
      <c r="CQ91" s="1374"/>
      <c r="CR91" s="1374"/>
      <c r="CS91" s="1374"/>
      <c r="CT91" s="1374"/>
      <c r="CU91" s="1375"/>
      <c r="CV91" s="320"/>
    </row>
    <row r="92" spans="1:100" ht="15.75" customHeight="1">
      <c r="A92" s="315"/>
      <c r="B92" s="1482" t="s">
        <v>303</v>
      </c>
      <c r="C92" s="1483"/>
      <c r="D92" s="1483"/>
      <c r="E92" s="1483"/>
      <c r="F92" s="1472" t="s">
        <v>607</v>
      </c>
      <c r="G92" s="1472"/>
      <c r="H92" s="1472"/>
      <c r="I92" s="1472" t="s">
        <v>606</v>
      </c>
      <c r="J92" s="1472"/>
      <c r="K92" s="1472"/>
      <c r="L92" s="1472"/>
      <c r="M92" s="1472"/>
      <c r="N92" s="1472"/>
      <c r="O92" s="1472"/>
      <c r="P92" s="1472"/>
      <c r="Q92" s="1472"/>
      <c r="R92" s="1472"/>
      <c r="S92" s="1472"/>
      <c r="T92" s="1472"/>
      <c r="U92" s="1472"/>
      <c r="V92" s="1472"/>
      <c r="W92" s="1472"/>
      <c r="X92" s="1472"/>
      <c r="Y92" s="1472"/>
      <c r="Z92" s="1472"/>
      <c r="AA92" s="1472"/>
      <c r="AB92" s="1472"/>
      <c r="AC92" s="1472"/>
      <c r="AD92" s="1472"/>
      <c r="AE92" s="1472"/>
      <c r="AF92" s="1472"/>
      <c r="AG92" s="1472"/>
      <c r="AH92" s="1472"/>
      <c r="AI92" s="1476" t="s">
        <v>607</v>
      </c>
      <c r="AJ92" s="1472"/>
      <c r="AK92" s="1472"/>
      <c r="AL92" s="1472" t="s">
        <v>606</v>
      </c>
      <c r="AM92" s="1472"/>
      <c r="AN92" s="1472"/>
      <c r="AO92" s="1472"/>
      <c r="AP92" s="1472"/>
      <c r="AQ92" s="1472"/>
      <c r="AR92" s="1472"/>
      <c r="AS92" s="1472"/>
      <c r="AT92" s="1472"/>
      <c r="AU92" s="1472"/>
      <c r="AV92" s="1472"/>
      <c r="AW92" s="1472"/>
      <c r="AX92" s="1472"/>
      <c r="AY92" s="1472"/>
      <c r="AZ92" s="1472"/>
      <c r="BA92" s="1472"/>
      <c r="BB92" s="1472"/>
      <c r="BC92" s="1472"/>
      <c r="BD92" s="1472"/>
      <c r="BE92" s="1472"/>
      <c r="BF92" s="1472"/>
      <c r="BG92" s="1472"/>
      <c r="BH92" s="1472"/>
      <c r="BI92" s="1472"/>
      <c r="BJ92" s="1472"/>
      <c r="BK92" s="1472"/>
      <c r="BL92" s="1468" t="s">
        <v>605</v>
      </c>
      <c r="BM92" s="1468"/>
      <c r="BQ92" s="297"/>
      <c r="BR92" s="1374"/>
      <c r="BS92" s="1374"/>
      <c r="BT92" s="1374"/>
      <c r="BU92" s="1374"/>
      <c r="BV92" s="1374"/>
      <c r="BW92" s="1374"/>
      <c r="BX92" s="1374"/>
      <c r="BY92" s="1374"/>
      <c r="BZ92" s="1374"/>
      <c r="CA92" s="1374"/>
      <c r="CB92" s="1374"/>
      <c r="CC92" s="1374"/>
      <c r="CD92" s="1374"/>
      <c r="CE92" s="1374"/>
      <c r="CF92" s="1374"/>
      <c r="CG92" s="1374"/>
      <c r="CH92" s="1374"/>
      <c r="CI92" s="1374"/>
      <c r="CJ92" s="1374"/>
      <c r="CK92" s="1374"/>
      <c r="CL92" s="1374"/>
      <c r="CM92" s="1374"/>
      <c r="CN92" s="1374"/>
      <c r="CO92" s="1374"/>
      <c r="CP92" s="1374"/>
      <c r="CQ92" s="1374"/>
      <c r="CR92" s="1374"/>
      <c r="CS92" s="1374"/>
      <c r="CT92" s="1374"/>
      <c r="CU92" s="1374"/>
      <c r="CV92" s="320"/>
    </row>
    <row r="93" spans="1:100" ht="15.75" customHeight="1">
      <c r="A93" s="315"/>
      <c r="B93" s="1484"/>
      <c r="C93" s="1485"/>
      <c r="D93" s="1485"/>
      <c r="E93" s="1485"/>
      <c r="F93" s="1480"/>
      <c r="G93" s="1481"/>
      <c r="H93" s="1481"/>
      <c r="I93" s="1466"/>
      <c r="J93" s="1466"/>
      <c r="K93" s="1466"/>
      <c r="L93" s="1466"/>
      <c r="M93" s="1466"/>
      <c r="N93" s="1466"/>
      <c r="O93" s="1466"/>
      <c r="P93" s="1466"/>
      <c r="Q93" s="1466"/>
      <c r="R93" s="1466"/>
      <c r="S93" s="1466"/>
      <c r="T93" s="1466"/>
      <c r="U93" s="1466"/>
      <c r="V93" s="1466"/>
      <c r="W93" s="1466"/>
      <c r="X93" s="1466"/>
      <c r="Y93" s="1466"/>
      <c r="Z93" s="1466"/>
      <c r="AA93" s="1466"/>
      <c r="AB93" s="1466"/>
      <c r="AC93" s="1466"/>
      <c r="AD93" s="1466"/>
      <c r="AE93" s="1466"/>
      <c r="AF93" s="1466"/>
      <c r="AG93" s="1466"/>
      <c r="AH93" s="1467"/>
      <c r="AI93" s="1470"/>
      <c r="AJ93" s="1471"/>
      <c r="AK93" s="1471"/>
      <c r="AL93" s="1466"/>
      <c r="AM93" s="1466"/>
      <c r="AN93" s="1466"/>
      <c r="AO93" s="1466"/>
      <c r="AP93" s="1466"/>
      <c r="AQ93" s="1466"/>
      <c r="AR93" s="1466"/>
      <c r="AS93" s="1466"/>
      <c r="AT93" s="1466"/>
      <c r="AU93" s="1466"/>
      <c r="AV93" s="1466"/>
      <c r="AW93" s="1466"/>
      <c r="AX93" s="1466"/>
      <c r="AY93" s="1466"/>
      <c r="AZ93" s="1466"/>
      <c r="BA93" s="1466"/>
      <c r="BB93" s="1466"/>
      <c r="BC93" s="1466"/>
      <c r="BD93" s="1466"/>
      <c r="BE93" s="1466"/>
      <c r="BF93" s="1466"/>
      <c r="BG93" s="1466"/>
      <c r="BH93" s="1466"/>
      <c r="BI93" s="1466"/>
      <c r="BJ93" s="1466"/>
      <c r="BK93" s="1467"/>
      <c r="BL93" s="1468"/>
      <c r="BM93" s="1468"/>
      <c r="BN93" s="358"/>
      <c r="BO93" s="359"/>
      <c r="BP93" s="358"/>
      <c r="BQ93" s="315"/>
      <c r="BR93" s="1374"/>
      <c r="BS93" s="1374"/>
      <c r="BT93" s="1374"/>
      <c r="BU93" s="1374"/>
      <c r="BV93" s="1374"/>
      <c r="BW93" s="1374"/>
      <c r="BX93" s="1374"/>
      <c r="BY93" s="1374"/>
      <c r="BZ93" s="1374"/>
      <c r="CA93" s="1374"/>
      <c r="CB93" s="1374"/>
      <c r="CC93" s="1374"/>
      <c r="CD93" s="1374"/>
      <c r="CE93" s="1374"/>
      <c r="CF93" s="1374"/>
      <c r="CG93" s="1374"/>
      <c r="CH93" s="1374"/>
      <c r="CI93" s="1374"/>
      <c r="CJ93" s="1374"/>
      <c r="CK93" s="1374"/>
      <c r="CL93" s="1374"/>
      <c r="CM93" s="1374"/>
      <c r="CN93" s="1374"/>
      <c r="CO93" s="1374"/>
      <c r="CP93" s="1374"/>
      <c r="CQ93" s="1374"/>
      <c r="CR93" s="1374"/>
      <c r="CS93" s="1374"/>
      <c r="CT93" s="1374"/>
      <c r="CU93" s="1374"/>
      <c r="CV93" s="320"/>
    </row>
    <row r="94" spans="1:100" ht="15.75" customHeight="1">
      <c r="A94" s="315"/>
      <c r="B94" s="1484"/>
      <c r="C94" s="1485"/>
      <c r="D94" s="1485"/>
      <c r="E94" s="1485"/>
      <c r="F94" s="1462"/>
      <c r="G94" s="1463"/>
      <c r="H94" s="1463"/>
      <c r="I94" s="1457"/>
      <c r="J94" s="1457"/>
      <c r="K94" s="1457"/>
      <c r="L94" s="1457"/>
      <c r="M94" s="1457"/>
      <c r="N94" s="1457"/>
      <c r="O94" s="1457"/>
      <c r="P94" s="1457"/>
      <c r="Q94" s="1457"/>
      <c r="R94" s="1457"/>
      <c r="S94" s="1457"/>
      <c r="T94" s="1457"/>
      <c r="U94" s="1457"/>
      <c r="V94" s="1457"/>
      <c r="W94" s="1457"/>
      <c r="X94" s="1457"/>
      <c r="Y94" s="1457"/>
      <c r="Z94" s="1457"/>
      <c r="AA94" s="1457"/>
      <c r="AB94" s="1457"/>
      <c r="AC94" s="1457"/>
      <c r="AD94" s="1457"/>
      <c r="AE94" s="1457"/>
      <c r="AF94" s="1457"/>
      <c r="AG94" s="1457"/>
      <c r="AH94" s="1458"/>
      <c r="AI94" s="1464"/>
      <c r="AJ94" s="1465"/>
      <c r="AK94" s="1465"/>
      <c r="AL94" s="1457"/>
      <c r="AM94" s="1457"/>
      <c r="AN94" s="1457"/>
      <c r="AO94" s="1457"/>
      <c r="AP94" s="1457"/>
      <c r="AQ94" s="1457"/>
      <c r="AR94" s="1457"/>
      <c r="AS94" s="1457"/>
      <c r="AT94" s="1457"/>
      <c r="AU94" s="1457"/>
      <c r="AV94" s="1457"/>
      <c r="AW94" s="1457"/>
      <c r="AX94" s="1457"/>
      <c r="AY94" s="1457"/>
      <c r="AZ94" s="1457"/>
      <c r="BA94" s="1457"/>
      <c r="BB94" s="1457"/>
      <c r="BC94" s="1457"/>
      <c r="BD94" s="1457"/>
      <c r="BE94" s="1457"/>
      <c r="BF94" s="1457"/>
      <c r="BG94" s="1457"/>
      <c r="BH94" s="1457"/>
      <c r="BI94" s="1457"/>
      <c r="BJ94" s="1457"/>
      <c r="BK94" s="1458"/>
      <c r="BL94" s="1468"/>
      <c r="BM94" s="1468"/>
      <c r="BN94" s="359"/>
      <c r="BO94" s="359"/>
      <c r="BP94" s="359"/>
      <c r="BQ94" s="297"/>
      <c r="BR94" s="1531" t="s">
        <v>610</v>
      </c>
      <c r="BS94" s="1531"/>
      <c r="BT94" s="1531"/>
      <c r="BU94" s="1531"/>
      <c r="BV94" s="1531"/>
      <c r="BW94" s="1531"/>
      <c r="BX94" s="1531"/>
      <c r="BY94" s="1531"/>
      <c r="BZ94" s="1531"/>
      <c r="CA94" s="1531"/>
      <c r="CB94" s="1531"/>
      <c r="CC94" s="1531"/>
      <c r="CD94" s="1531"/>
      <c r="CE94" s="1531"/>
      <c r="CF94" s="1531"/>
      <c r="CG94" s="1531"/>
      <c r="CH94" s="1531"/>
      <c r="CI94" s="1531"/>
      <c r="CJ94" s="1531"/>
      <c r="CK94" s="1531"/>
      <c r="CL94" s="1531"/>
      <c r="CM94" s="1531"/>
      <c r="CN94" s="1531"/>
      <c r="CO94" s="1531"/>
      <c r="CP94" s="1531"/>
      <c r="CQ94" s="1531"/>
      <c r="CR94" s="1531"/>
      <c r="CS94" s="1531"/>
      <c r="CT94" s="1531"/>
      <c r="CU94" s="1532"/>
      <c r="CV94" s="320"/>
    </row>
    <row r="95" spans="1:100" ht="15.75" customHeight="1">
      <c r="A95" s="315"/>
      <c r="B95" s="1484"/>
      <c r="C95" s="1485"/>
      <c r="D95" s="1485"/>
      <c r="E95" s="1485"/>
      <c r="F95" s="1462"/>
      <c r="G95" s="1463"/>
      <c r="H95" s="1463"/>
      <c r="I95" s="1457"/>
      <c r="J95" s="1457"/>
      <c r="K95" s="1457"/>
      <c r="L95" s="1457"/>
      <c r="M95" s="1457"/>
      <c r="N95" s="1457"/>
      <c r="O95" s="1457"/>
      <c r="P95" s="1457"/>
      <c r="Q95" s="1457"/>
      <c r="R95" s="1457"/>
      <c r="S95" s="1457"/>
      <c r="T95" s="1457"/>
      <c r="U95" s="1457"/>
      <c r="V95" s="1457"/>
      <c r="W95" s="1457"/>
      <c r="X95" s="1457"/>
      <c r="Y95" s="1457"/>
      <c r="Z95" s="1457"/>
      <c r="AA95" s="1457"/>
      <c r="AB95" s="1457"/>
      <c r="AC95" s="1457"/>
      <c r="AD95" s="1457"/>
      <c r="AE95" s="1457"/>
      <c r="AF95" s="1457"/>
      <c r="AG95" s="1457"/>
      <c r="AH95" s="1458"/>
      <c r="AI95" s="1464"/>
      <c r="AJ95" s="1465"/>
      <c r="AK95" s="1465"/>
      <c r="AL95" s="1457"/>
      <c r="AM95" s="1457"/>
      <c r="AN95" s="1457"/>
      <c r="AO95" s="1457"/>
      <c r="AP95" s="1457"/>
      <c r="AQ95" s="1457"/>
      <c r="AR95" s="1457"/>
      <c r="AS95" s="1457"/>
      <c r="AT95" s="1457"/>
      <c r="AU95" s="1457"/>
      <c r="AV95" s="1457"/>
      <c r="AW95" s="1457"/>
      <c r="AX95" s="1457"/>
      <c r="AY95" s="1457"/>
      <c r="AZ95" s="1457"/>
      <c r="BA95" s="1457"/>
      <c r="BB95" s="1457"/>
      <c r="BC95" s="1457"/>
      <c r="BD95" s="1457"/>
      <c r="BE95" s="1457"/>
      <c r="BF95" s="1457"/>
      <c r="BG95" s="1457"/>
      <c r="BH95" s="1457"/>
      <c r="BI95" s="1457"/>
      <c r="BJ95" s="1457"/>
      <c r="BK95" s="1458"/>
      <c r="BL95" s="1468"/>
      <c r="BM95" s="1468"/>
      <c r="BN95" s="358"/>
      <c r="BO95" s="359"/>
      <c r="BP95" s="358"/>
      <c r="BQ95" s="315"/>
      <c r="BR95" s="1531"/>
      <c r="BS95" s="1531"/>
      <c r="BT95" s="1531"/>
      <c r="BU95" s="1531"/>
      <c r="BV95" s="1531"/>
      <c r="BW95" s="1531"/>
      <c r="BX95" s="1531"/>
      <c r="BY95" s="1531"/>
      <c r="BZ95" s="1531"/>
      <c r="CA95" s="1531"/>
      <c r="CB95" s="1531"/>
      <c r="CC95" s="1531"/>
      <c r="CD95" s="1531"/>
      <c r="CE95" s="1531"/>
      <c r="CF95" s="1531"/>
      <c r="CG95" s="1531"/>
      <c r="CH95" s="1531"/>
      <c r="CI95" s="1531"/>
      <c r="CJ95" s="1531"/>
      <c r="CK95" s="1531"/>
      <c r="CL95" s="1531"/>
      <c r="CM95" s="1531"/>
      <c r="CN95" s="1531"/>
      <c r="CO95" s="1531"/>
      <c r="CP95" s="1531"/>
      <c r="CQ95" s="1531"/>
      <c r="CR95" s="1531"/>
      <c r="CS95" s="1531"/>
      <c r="CT95" s="1531"/>
      <c r="CU95" s="1532"/>
      <c r="CV95" s="320"/>
    </row>
    <row r="96" spans="1:100" ht="15.75" customHeight="1">
      <c r="A96" s="315"/>
      <c r="B96" s="1484"/>
      <c r="C96" s="1485"/>
      <c r="D96" s="1485"/>
      <c r="E96" s="1485"/>
      <c r="F96" s="1462"/>
      <c r="G96" s="1463"/>
      <c r="H96" s="1463"/>
      <c r="I96" s="1457"/>
      <c r="J96" s="1457"/>
      <c r="K96" s="1457"/>
      <c r="L96" s="1457"/>
      <c r="M96" s="1457"/>
      <c r="N96" s="1457"/>
      <c r="O96" s="1457"/>
      <c r="P96" s="1457"/>
      <c r="Q96" s="1457"/>
      <c r="R96" s="1457"/>
      <c r="S96" s="1457"/>
      <c r="T96" s="1457"/>
      <c r="U96" s="1457"/>
      <c r="V96" s="1457"/>
      <c r="W96" s="1457"/>
      <c r="X96" s="1457"/>
      <c r="Y96" s="1457"/>
      <c r="Z96" s="1457"/>
      <c r="AA96" s="1457"/>
      <c r="AB96" s="1457"/>
      <c r="AC96" s="1457"/>
      <c r="AD96" s="1457"/>
      <c r="AE96" s="1457"/>
      <c r="AF96" s="1457"/>
      <c r="AG96" s="1457"/>
      <c r="AH96" s="1458"/>
      <c r="AI96" s="1464"/>
      <c r="AJ96" s="1465"/>
      <c r="AK96" s="1465"/>
      <c r="AL96" s="1457"/>
      <c r="AM96" s="1457"/>
      <c r="AN96" s="1457"/>
      <c r="AO96" s="1457"/>
      <c r="AP96" s="1457"/>
      <c r="AQ96" s="1457"/>
      <c r="AR96" s="1457"/>
      <c r="AS96" s="1457"/>
      <c r="AT96" s="1457"/>
      <c r="AU96" s="1457"/>
      <c r="AV96" s="1457"/>
      <c r="AW96" s="1457"/>
      <c r="AX96" s="1457"/>
      <c r="AY96" s="1457"/>
      <c r="AZ96" s="1457"/>
      <c r="BA96" s="1457"/>
      <c r="BB96" s="1457"/>
      <c r="BC96" s="1457"/>
      <c r="BD96" s="1457"/>
      <c r="BE96" s="1457"/>
      <c r="BF96" s="1457"/>
      <c r="BG96" s="1457"/>
      <c r="BH96" s="1457"/>
      <c r="BI96" s="1457"/>
      <c r="BJ96" s="1457"/>
      <c r="BK96" s="1458"/>
      <c r="BL96" s="1468"/>
      <c r="BM96" s="1468"/>
      <c r="BN96" s="359"/>
      <c r="BO96" s="359"/>
      <c r="BP96" s="359"/>
      <c r="BQ96" s="297"/>
      <c r="BR96" s="1382"/>
      <c r="BS96" s="1382"/>
      <c r="BT96" s="1382"/>
      <c r="BU96" s="1382"/>
      <c r="BV96" s="1382"/>
      <c r="BW96" s="1382"/>
      <c r="BX96" s="1382"/>
      <c r="BY96" s="1382"/>
      <c r="BZ96" s="1382"/>
      <c r="CA96" s="1382"/>
      <c r="CB96" s="1382"/>
      <c r="CC96" s="1382"/>
      <c r="CD96" s="1382"/>
      <c r="CE96" s="1382"/>
      <c r="CF96" s="1382"/>
      <c r="CG96" s="1382"/>
      <c r="CH96" s="1382"/>
      <c r="CI96" s="1382"/>
      <c r="CJ96" s="1382"/>
      <c r="CK96" s="1382"/>
      <c r="CL96" s="1382"/>
      <c r="CM96" s="1382"/>
      <c r="CN96" s="1382"/>
      <c r="CO96" s="1382"/>
      <c r="CP96" s="1382"/>
      <c r="CQ96" s="1382"/>
      <c r="CR96" s="1382"/>
      <c r="CS96" s="1382"/>
      <c r="CT96" s="1382"/>
      <c r="CU96" s="1383"/>
      <c r="CV96" s="320"/>
    </row>
    <row r="97" spans="1:100" ht="15.75" customHeight="1">
      <c r="A97" s="315"/>
      <c r="B97" s="1484"/>
      <c r="C97" s="1485"/>
      <c r="D97" s="1485"/>
      <c r="E97" s="1485"/>
      <c r="F97" s="1455"/>
      <c r="G97" s="1456"/>
      <c r="H97" s="1456"/>
      <c r="I97" s="1457"/>
      <c r="J97" s="1457"/>
      <c r="K97" s="1457"/>
      <c r="L97" s="1457"/>
      <c r="M97" s="1457"/>
      <c r="N97" s="1457"/>
      <c r="O97" s="1457"/>
      <c r="P97" s="1457"/>
      <c r="Q97" s="1457"/>
      <c r="R97" s="1457"/>
      <c r="S97" s="1457"/>
      <c r="T97" s="1457"/>
      <c r="U97" s="1457"/>
      <c r="V97" s="1457"/>
      <c r="W97" s="1457"/>
      <c r="X97" s="1457"/>
      <c r="Y97" s="1457"/>
      <c r="Z97" s="1457"/>
      <c r="AA97" s="1457"/>
      <c r="AB97" s="1457"/>
      <c r="AC97" s="1457"/>
      <c r="AD97" s="1457"/>
      <c r="AE97" s="1457"/>
      <c r="AF97" s="1457"/>
      <c r="AG97" s="1457"/>
      <c r="AH97" s="1458"/>
      <c r="AI97" s="1459"/>
      <c r="AJ97" s="1457"/>
      <c r="AK97" s="1457"/>
      <c r="AL97" s="1457"/>
      <c r="AM97" s="1457"/>
      <c r="AN97" s="1457"/>
      <c r="AO97" s="1457"/>
      <c r="AP97" s="1457"/>
      <c r="AQ97" s="1457"/>
      <c r="AR97" s="1457"/>
      <c r="AS97" s="1457"/>
      <c r="AT97" s="1457"/>
      <c r="AU97" s="1457"/>
      <c r="AV97" s="1457"/>
      <c r="AW97" s="1457"/>
      <c r="AX97" s="1457"/>
      <c r="AY97" s="1457"/>
      <c r="AZ97" s="1457"/>
      <c r="BA97" s="1457"/>
      <c r="BB97" s="1457"/>
      <c r="BC97" s="1457"/>
      <c r="BD97" s="1457"/>
      <c r="BE97" s="1457"/>
      <c r="BF97" s="1457"/>
      <c r="BG97" s="1457"/>
      <c r="BH97" s="1457"/>
      <c r="BI97" s="1457"/>
      <c r="BJ97" s="1457"/>
      <c r="BK97" s="1458"/>
      <c r="BL97" s="1468"/>
      <c r="BM97" s="1468"/>
      <c r="BN97" s="358"/>
      <c r="BO97" s="359"/>
      <c r="BP97" s="358"/>
      <c r="BQ97" s="315"/>
      <c r="BR97" s="1370"/>
      <c r="BS97" s="1370"/>
      <c r="BT97" s="1370"/>
      <c r="BU97" s="1370"/>
      <c r="BV97" s="1370"/>
      <c r="BW97" s="1370"/>
      <c r="BX97" s="1370"/>
      <c r="BY97" s="1370"/>
      <c r="BZ97" s="1370"/>
      <c r="CA97" s="1370"/>
      <c r="CB97" s="1370"/>
      <c r="CC97" s="1370"/>
      <c r="CD97" s="1370"/>
      <c r="CE97" s="1370"/>
      <c r="CF97" s="1370"/>
      <c r="CG97" s="1370"/>
      <c r="CH97" s="1370"/>
      <c r="CI97" s="1370"/>
      <c r="CJ97" s="1370"/>
      <c r="CK97" s="1370"/>
      <c r="CL97" s="1370"/>
      <c r="CM97" s="1370"/>
      <c r="CN97" s="1370"/>
      <c r="CO97" s="1370"/>
      <c r="CP97" s="1370"/>
      <c r="CQ97" s="1370"/>
      <c r="CR97" s="1370"/>
      <c r="CS97" s="1370"/>
      <c r="CT97" s="1370"/>
      <c r="CU97" s="1371"/>
      <c r="CV97" s="320"/>
    </row>
    <row r="98" spans="1:100" ht="15.75" customHeight="1">
      <c r="A98" s="315"/>
      <c r="B98" s="1484"/>
      <c r="C98" s="1485"/>
      <c r="D98" s="1485"/>
      <c r="E98" s="1485"/>
      <c r="F98" s="1455"/>
      <c r="G98" s="1456"/>
      <c r="H98" s="1456"/>
      <c r="I98" s="1457"/>
      <c r="J98" s="1457"/>
      <c r="K98" s="1457"/>
      <c r="L98" s="1457"/>
      <c r="M98" s="1457"/>
      <c r="N98" s="1457"/>
      <c r="O98" s="1457"/>
      <c r="P98" s="1457"/>
      <c r="Q98" s="1457"/>
      <c r="R98" s="1457"/>
      <c r="S98" s="1457"/>
      <c r="T98" s="1457"/>
      <c r="U98" s="1457"/>
      <c r="V98" s="1457"/>
      <c r="W98" s="1457"/>
      <c r="X98" s="1457"/>
      <c r="Y98" s="1457"/>
      <c r="Z98" s="1457"/>
      <c r="AA98" s="1457"/>
      <c r="AB98" s="1457"/>
      <c r="AC98" s="1457"/>
      <c r="AD98" s="1457"/>
      <c r="AE98" s="1457"/>
      <c r="AF98" s="1457"/>
      <c r="AG98" s="1457"/>
      <c r="AH98" s="1458"/>
      <c r="AI98" s="1459"/>
      <c r="AJ98" s="1457"/>
      <c r="AK98" s="1457"/>
      <c r="AL98" s="1457"/>
      <c r="AM98" s="1457"/>
      <c r="AN98" s="1457"/>
      <c r="AO98" s="1457"/>
      <c r="AP98" s="1457"/>
      <c r="AQ98" s="1457"/>
      <c r="AR98" s="1457"/>
      <c r="AS98" s="1457"/>
      <c r="AT98" s="1457"/>
      <c r="AU98" s="1457"/>
      <c r="AV98" s="1457"/>
      <c r="AW98" s="1457"/>
      <c r="AX98" s="1457"/>
      <c r="AY98" s="1457"/>
      <c r="AZ98" s="1457"/>
      <c r="BA98" s="1457"/>
      <c r="BB98" s="1457"/>
      <c r="BC98" s="1457"/>
      <c r="BD98" s="1457"/>
      <c r="BE98" s="1457"/>
      <c r="BF98" s="1457"/>
      <c r="BG98" s="1457"/>
      <c r="BH98" s="1457"/>
      <c r="BI98" s="1457"/>
      <c r="BJ98" s="1457"/>
      <c r="BK98" s="1458"/>
      <c r="BL98" s="1468"/>
      <c r="BM98" s="1468"/>
      <c r="BN98" s="359"/>
      <c r="BO98" s="359"/>
      <c r="BP98" s="359"/>
      <c r="BQ98" s="297"/>
      <c r="BR98" s="1372"/>
      <c r="BS98" s="1372"/>
      <c r="BT98" s="1372"/>
      <c r="BU98" s="1372"/>
      <c r="BV98" s="1372"/>
      <c r="BW98" s="1372"/>
      <c r="BX98" s="1372"/>
      <c r="BY98" s="1372"/>
      <c r="BZ98" s="1372"/>
      <c r="CA98" s="1372"/>
      <c r="CB98" s="1372"/>
      <c r="CC98" s="1372"/>
      <c r="CD98" s="1372"/>
      <c r="CE98" s="1372"/>
      <c r="CF98" s="1372"/>
      <c r="CG98" s="1372"/>
      <c r="CH98" s="1372"/>
      <c r="CI98" s="1372"/>
      <c r="CJ98" s="1372"/>
      <c r="CK98" s="1372"/>
      <c r="CL98" s="1372"/>
      <c r="CM98" s="1372"/>
      <c r="CN98" s="1372"/>
      <c r="CO98" s="1372"/>
      <c r="CP98" s="1372"/>
      <c r="CQ98" s="1372"/>
      <c r="CR98" s="1372"/>
      <c r="CS98" s="1372"/>
      <c r="CT98" s="1372"/>
      <c r="CU98" s="1373"/>
      <c r="CV98" s="320"/>
    </row>
    <row r="99" spans="1:100" ht="15.75" customHeight="1">
      <c r="A99" s="315"/>
      <c r="B99" s="1484"/>
      <c r="C99" s="1485"/>
      <c r="D99" s="1485"/>
      <c r="E99" s="1485"/>
      <c r="F99" s="1455"/>
      <c r="G99" s="1456"/>
      <c r="H99" s="1456"/>
      <c r="I99" s="1457"/>
      <c r="J99" s="1457"/>
      <c r="K99" s="1457"/>
      <c r="L99" s="1457"/>
      <c r="M99" s="1457"/>
      <c r="N99" s="1457"/>
      <c r="O99" s="1457"/>
      <c r="P99" s="1457"/>
      <c r="Q99" s="1457"/>
      <c r="R99" s="1457"/>
      <c r="S99" s="1457"/>
      <c r="T99" s="1457"/>
      <c r="U99" s="1457"/>
      <c r="V99" s="1457"/>
      <c r="W99" s="1457"/>
      <c r="X99" s="1457"/>
      <c r="Y99" s="1457"/>
      <c r="Z99" s="1457"/>
      <c r="AA99" s="1457"/>
      <c r="AB99" s="1457"/>
      <c r="AC99" s="1457"/>
      <c r="AD99" s="1457"/>
      <c r="AE99" s="1457"/>
      <c r="AF99" s="1457"/>
      <c r="AG99" s="1457"/>
      <c r="AH99" s="1458"/>
      <c r="AI99" s="1459"/>
      <c r="AJ99" s="1457"/>
      <c r="AK99" s="1457"/>
      <c r="AL99" s="1457"/>
      <c r="AM99" s="1457"/>
      <c r="AN99" s="1457"/>
      <c r="AO99" s="1457"/>
      <c r="AP99" s="1457"/>
      <c r="AQ99" s="1457"/>
      <c r="AR99" s="1457"/>
      <c r="AS99" s="1457"/>
      <c r="AT99" s="1457"/>
      <c r="AU99" s="1457"/>
      <c r="AV99" s="1457"/>
      <c r="AW99" s="1457"/>
      <c r="AX99" s="1457"/>
      <c r="AY99" s="1457"/>
      <c r="AZ99" s="1457"/>
      <c r="BA99" s="1457"/>
      <c r="BB99" s="1457"/>
      <c r="BC99" s="1457"/>
      <c r="BD99" s="1457"/>
      <c r="BE99" s="1457"/>
      <c r="BF99" s="1457"/>
      <c r="BG99" s="1457"/>
      <c r="BH99" s="1457"/>
      <c r="BI99" s="1457"/>
      <c r="BJ99" s="1457"/>
      <c r="BK99" s="1458"/>
      <c r="BL99" s="1468"/>
      <c r="BM99" s="1468"/>
      <c r="BN99" s="358"/>
      <c r="BO99" s="359"/>
      <c r="BP99" s="358"/>
      <c r="BQ99" s="315"/>
      <c r="BR99" s="1368" t="s">
        <v>609</v>
      </c>
      <c r="BS99" s="1368"/>
      <c r="BT99" s="1368"/>
      <c r="BU99" s="1368"/>
      <c r="BV99" s="1368"/>
      <c r="BW99" s="1368"/>
      <c r="BX99" s="1368"/>
      <c r="BY99" s="1368"/>
      <c r="BZ99" s="1368"/>
      <c r="CA99" s="1368"/>
      <c r="CB99" s="1368"/>
      <c r="CC99" s="1368"/>
      <c r="CD99" s="1368"/>
      <c r="CE99" s="1368"/>
      <c r="CF99" s="1368"/>
      <c r="CG99" s="1368"/>
      <c r="CH99" s="1368"/>
      <c r="CI99" s="1368"/>
      <c r="CJ99" s="1368"/>
      <c r="CK99" s="1368"/>
      <c r="CL99" s="1368"/>
      <c r="CM99" s="1368"/>
      <c r="CN99" s="1368"/>
      <c r="CO99" s="1368"/>
      <c r="CP99" s="1368"/>
      <c r="CQ99" s="1368"/>
      <c r="CR99" s="1368"/>
      <c r="CS99" s="1368"/>
      <c r="CT99" s="1368"/>
      <c r="CU99" s="1369"/>
      <c r="CV99" s="320"/>
    </row>
    <row r="100" spans="1:100" ht="15.75" customHeight="1">
      <c r="A100" s="315"/>
      <c r="B100" s="1484"/>
      <c r="C100" s="1485"/>
      <c r="D100" s="1485"/>
      <c r="E100" s="1485"/>
      <c r="F100" s="1455"/>
      <c r="G100" s="1456"/>
      <c r="H100" s="1456"/>
      <c r="I100" s="1457"/>
      <c r="J100" s="1457"/>
      <c r="K100" s="1457"/>
      <c r="L100" s="1457"/>
      <c r="M100" s="1457"/>
      <c r="N100" s="1457"/>
      <c r="O100" s="1457"/>
      <c r="P100" s="1457"/>
      <c r="Q100" s="1457"/>
      <c r="R100" s="1457"/>
      <c r="S100" s="1457"/>
      <c r="T100" s="1457"/>
      <c r="U100" s="1457"/>
      <c r="V100" s="1457"/>
      <c r="W100" s="1457"/>
      <c r="X100" s="1457"/>
      <c r="Y100" s="1457"/>
      <c r="Z100" s="1457"/>
      <c r="AA100" s="1457"/>
      <c r="AB100" s="1457"/>
      <c r="AC100" s="1457"/>
      <c r="AD100" s="1457"/>
      <c r="AE100" s="1457"/>
      <c r="AF100" s="1457"/>
      <c r="AG100" s="1457"/>
      <c r="AH100" s="1458"/>
      <c r="AI100" s="1459"/>
      <c r="AJ100" s="1457"/>
      <c r="AK100" s="1457"/>
      <c r="AL100" s="1457"/>
      <c r="AM100" s="1457"/>
      <c r="AN100" s="1457"/>
      <c r="AO100" s="1457"/>
      <c r="AP100" s="1457"/>
      <c r="AQ100" s="1457"/>
      <c r="AR100" s="1457"/>
      <c r="AS100" s="1457"/>
      <c r="AT100" s="1457"/>
      <c r="AU100" s="1457"/>
      <c r="AV100" s="1457"/>
      <c r="AW100" s="1457"/>
      <c r="AX100" s="1457"/>
      <c r="AY100" s="1457"/>
      <c r="AZ100" s="1457"/>
      <c r="BA100" s="1457"/>
      <c r="BB100" s="1457"/>
      <c r="BC100" s="1457"/>
      <c r="BD100" s="1457"/>
      <c r="BE100" s="1457"/>
      <c r="BF100" s="1457"/>
      <c r="BG100" s="1457"/>
      <c r="BH100" s="1457"/>
      <c r="BI100" s="1457"/>
      <c r="BJ100" s="1457"/>
      <c r="BK100" s="1458"/>
      <c r="BL100" s="1468"/>
      <c r="BM100" s="1468"/>
      <c r="BN100" s="359"/>
      <c r="BO100" s="359"/>
      <c r="BP100" s="359"/>
      <c r="BQ100" s="297"/>
      <c r="BR100" s="1370"/>
      <c r="BS100" s="1370"/>
      <c r="BT100" s="1370"/>
      <c r="BU100" s="1370"/>
      <c r="BV100" s="1370"/>
      <c r="BW100" s="1370"/>
      <c r="BX100" s="1370"/>
      <c r="BY100" s="1370"/>
      <c r="BZ100" s="1370"/>
      <c r="CA100" s="1370"/>
      <c r="CB100" s="1370"/>
      <c r="CC100" s="1370"/>
      <c r="CD100" s="1370"/>
      <c r="CE100" s="1370"/>
      <c r="CF100" s="1370"/>
      <c r="CG100" s="1370"/>
      <c r="CH100" s="1370"/>
      <c r="CI100" s="1370"/>
      <c r="CJ100" s="1370"/>
      <c r="CK100" s="1370"/>
      <c r="CL100" s="1370"/>
      <c r="CM100" s="1370"/>
      <c r="CN100" s="1370"/>
      <c r="CO100" s="1370"/>
      <c r="CP100" s="1370"/>
      <c r="CQ100" s="1370"/>
      <c r="CR100" s="1370"/>
      <c r="CS100" s="1370"/>
      <c r="CT100" s="1370"/>
      <c r="CU100" s="1371"/>
      <c r="CV100" s="320"/>
    </row>
    <row r="101" spans="1:100" ht="15.75" customHeight="1">
      <c r="A101" s="315"/>
      <c r="B101" s="1484"/>
      <c r="C101" s="1485"/>
      <c r="D101" s="1485"/>
      <c r="E101" s="1485"/>
      <c r="F101" s="1455"/>
      <c r="G101" s="1456"/>
      <c r="H101" s="1456"/>
      <c r="I101" s="1457"/>
      <c r="J101" s="1457"/>
      <c r="K101" s="1457"/>
      <c r="L101" s="1457"/>
      <c r="M101" s="1457"/>
      <c r="N101" s="1457"/>
      <c r="O101" s="1457"/>
      <c r="P101" s="1457"/>
      <c r="Q101" s="1457"/>
      <c r="R101" s="1457"/>
      <c r="S101" s="1457"/>
      <c r="T101" s="1457"/>
      <c r="U101" s="1457"/>
      <c r="V101" s="1457"/>
      <c r="W101" s="1457"/>
      <c r="X101" s="1457"/>
      <c r="Y101" s="1457"/>
      <c r="Z101" s="1457"/>
      <c r="AA101" s="1457"/>
      <c r="AB101" s="1457"/>
      <c r="AC101" s="1457"/>
      <c r="AD101" s="1457"/>
      <c r="AE101" s="1457"/>
      <c r="AF101" s="1457"/>
      <c r="AG101" s="1457"/>
      <c r="AH101" s="1458"/>
      <c r="AI101" s="1459"/>
      <c r="AJ101" s="1457"/>
      <c r="AK101" s="1457"/>
      <c r="AL101" s="1457"/>
      <c r="AM101" s="1457"/>
      <c r="AN101" s="1457"/>
      <c r="AO101" s="1457"/>
      <c r="AP101" s="1457"/>
      <c r="AQ101" s="1457"/>
      <c r="AR101" s="1457"/>
      <c r="AS101" s="1457"/>
      <c r="AT101" s="1457"/>
      <c r="AU101" s="1457"/>
      <c r="AV101" s="1457"/>
      <c r="AW101" s="1457"/>
      <c r="AX101" s="1457"/>
      <c r="AY101" s="1457"/>
      <c r="AZ101" s="1457"/>
      <c r="BA101" s="1457"/>
      <c r="BB101" s="1457"/>
      <c r="BC101" s="1457"/>
      <c r="BD101" s="1457"/>
      <c r="BE101" s="1457"/>
      <c r="BF101" s="1457"/>
      <c r="BG101" s="1457"/>
      <c r="BH101" s="1457"/>
      <c r="BI101" s="1457"/>
      <c r="BJ101" s="1457"/>
      <c r="BK101" s="1458"/>
      <c r="BL101" s="1468"/>
      <c r="BM101" s="1468"/>
      <c r="BN101" s="358"/>
      <c r="BO101" s="359"/>
      <c r="BP101" s="358"/>
      <c r="BQ101" s="315"/>
      <c r="BR101" s="1372"/>
      <c r="BS101" s="1372"/>
      <c r="BT101" s="1372"/>
      <c r="BU101" s="1372"/>
      <c r="BV101" s="1372"/>
      <c r="BW101" s="1372"/>
      <c r="BX101" s="1372"/>
      <c r="BY101" s="1372"/>
      <c r="BZ101" s="1372"/>
      <c r="CA101" s="1372"/>
      <c r="CB101" s="1372"/>
      <c r="CC101" s="1372"/>
      <c r="CD101" s="1372"/>
      <c r="CE101" s="1372"/>
      <c r="CF101" s="1372"/>
      <c r="CG101" s="1372"/>
      <c r="CH101" s="1372"/>
      <c r="CI101" s="1372"/>
      <c r="CJ101" s="1372"/>
      <c r="CK101" s="1372"/>
      <c r="CL101" s="1372"/>
      <c r="CM101" s="1372"/>
      <c r="CN101" s="1372"/>
      <c r="CO101" s="1372"/>
      <c r="CP101" s="1372"/>
      <c r="CQ101" s="1372"/>
      <c r="CR101" s="1372"/>
      <c r="CS101" s="1372"/>
      <c r="CT101" s="1372"/>
      <c r="CU101" s="1373"/>
      <c r="CV101" s="320"/>
    </row>
    <row r="102" spans="1:100" ht="15.75" customHeight="1" thickBot="1">
      <c r="A102" s="315"/>
      <c r="B102" s="1486"/>
      <c r="C102" s="1487"/>
      <c r="D102" s="1487"/>
      <c r="E102" s="1487"/>
      <c r="F102" s="1473"/>
      <c r="G102" s="1474"/>
      <c r="H102" s="1474"/>
      <c r="I102" s="1460"/>
      <c r="J102" s="1460"/>
      <c r="K102" s="1460"/>
      <c r="L102" s="1460"/>
      <c r="M102" s="1460"/>
      <c r="N102" s="1460"/>
      <c r="O102" s="1460"/>
      <c r="P102" s="1460"/>
      <c r="Q102" s="1460"/>
      <c r="R102" s="1460"/>
      <c r="S102" s="1460"/>
      <c r="T102" s="1460"/>
      <c r="U102" s="1460"/>
      <c r="V102" s="1460"/>
      <c r="W102" s="1460"/>
      <c r="X102" s="1460"/>
      <c r="Y102" s="1460"/>
      <c r="Z102" s="1460"/>
      <c r="AA102" s="1460"/>
      <c r="AB102" s="1460"/>
      <c r="AC102" s="1460"/>
      <c r="AD102" s="1460"/>
      <c r="AE102" s="1460"/>
      <c r="AF102" s="1460"/>
      <c r="AG102" s="1460"/>
      <c r="AH102" s="1461"/>
      <c r="AI102" s="1475"/>
      <c r="AJ102" s="1460"/>
      <c r="AK102" s="1460"/>
      <c r="AL102" s="1460"/>
      <c r="AM102" s="1460"/>
      <c r="AN102" s="1460"/>
      <c r="AO102" s="1460"/>
      <c r="AP102" s="1460"/>
      <c r="AQ102" s="1460"/>
      <c r="AR102" s="1460"/>
      <c r="AS102" s="1460"/>
      <c r="AT102" s="1460"/>
      <c r="AU102" s="1460"/>
      <c r="AV102" s="1460"/>
      <c r="AW102" s="1460"/>
      <c r="AX102" s="1460"/>
      <c r="AY102" s="1460"/>
      <c r="AZ102" s="1460"/>
      <c r="BA102" s="1460"/>
      <c r="BB102" s="1460"/>
      <c r="BC102" s="1460"/>
      <c r="BD102" s="1460"/>
      <c r="BE102" s="1460"/>
      <c r="BF102" s="1460"/>
      <c r="BG102" s="1460"/>
      <c r="BH102" s="1460"/>
      <c r="BI102" s="1460"/>
      <c r="BJ102" s="1460"/>
      <c r="BK102" s="1461"/>
      <c r="BL102" s="1469"/>
      <c r="BM102" s="1469"/>
      <c r="BN102" s="322"/>
      <c r="BO102" s="322"/>
      <c r="BP102" s="322"/>
      <c r="BQ102" s="315"/>
      <c r="BR102" s="1368" t="s">
        <v>608</v>
      </c>
      <c r="BS102" s="1368"/>
      <c r="BT102" s="1368"/>
      <c r="BU102" s="1368"/>
      <c r="BV102" s="1368"/>
      <c r="BW102" s="1368"/>
      <c r="BX102" s="1368"/>
      <c r="BY102" s="1368"/>
      <c r="BZ102" s="1368"/>
      <c r="CA102" s="1368"/>
      <c r="CB102" s="1368"/>
      <c r="CC102" s="1368"/>
      <c r="CD102" s="1368"/>
      <c r="CE102" s="1368"/>
      <c r="CF102" s="1368"/>
      <c r="CG102" s="1368"/>
      <c r="CH102" s="1368"/>
      <c r="CI102" s="1368"/>
      <c r="CJ102" s="1368"/>
      <c r="CK102" s="1368"/>
      <c r="CL102" s="1368"/>
      <c r="CM102" s="1368"/>
      <c r="CN102" s="1368"/>
      <c r="CO102" s="1368"/>
      <c r="CP102" s="1368"/>
      <c r="CQ102" s="1368"/>
      <c r="CR102" s="1368"/>
      <c r="CS102" s="1368"/>
      <c r="CT102" s="1368"/>
      <c r="CU102" s="1369"/>
      <c r="CV102" s="320"/>
    </row>
    <row r="103" spans="1:100" ht="15.75" customHeight="1">
      <c r="A103" s="315"/>
      <c r="B103" s="1482" t="s">
        <v>304</v>
      </c>
      <c r="C103" s="1483"/>
      <c r="D103" s="1483"/>
      <c r="E103" s="1483"/>
      <c r="F103" s="1472" t="s">
        <v>607</v>
      </c>
      <c r="G103" s="1472"/>
      <c r="H103" s="1472"/>
      <c r="I103" s="1472" t="s">
        <v>606</v>
      </c>
      <c r="J103" s="1472"/>
      <c r="K103" s="1472"/>
      <c r="L103" s="1472"/>
      <c r="M103" s="1472"/>
      <c r="N103" s="1472"/>
      <c r="O103" s="1472"/>
      <c r="P103" s="1472"/>
      <c r="Q103" s="1472"/>
      <c r="R103" s="1472"/>
      <c r="S103" s="1472"/>
      <c r="T103" s="1472"/>
      <c r="U103" s="1472"/>
      <c r="V103" s="1472"/>
      <c r="W103" s="1472"/>
      <c r="X103" s="1472"/>
      <c r="Y103" s="1472"/>
      <c r="Z103" s="1472"/>
      <c r="AA103" s="1472"/>
      <c r="AB103" s="1472"/>
      <c r="AC103" s="1472"/>
      <c r="AD103" s="1472"/>
      <c r="AE103" s="1472"/>
      <c r="AF103" s="1472"/>
      <c r="AG103" s="1472"/>
      <c r="AH103" s="1472"/>
      <c r="AI103" s="1476" t="s">
        <v>607</v>
      </c>
      <c r="AJ103" s="1472"/>
      <c r="AK103" s="1472"/>
      <c r="AL103" s="1472" t="s">
        <v>606</v>
      </c>
      <c r="AM103" s="1472"/>
      <c r="AN103" s="1472"/>
      <c r="AO103" s="1472"/>
      <c r="AP103" s="1472"/>
      <c r="AQ103" s="1472"/>
      <c r="AR103" s="1472"/>
      <c r="AS103" s="1472"/>
      <c r="AT103" s="1472"/>
      <c r="AU103" s="1472"/>
      <c r="AV103" s="1472"/>
      <c r="AW103" s="1472"/>
      <c r="AX103" s="1472"/>
      <c r="AY103" s="1472"/>
      <c r="AZ103" s="1472"/>
      <c r="BA103" s="1472"/>
      <c r="BB103" s="1472"/>
      <c r="BC103" s="1472"/>
      <c r="BD103" s="1472"/>
      <c r="BE103" s="1472"/>
      <c r="BF103" s="1472"/>
      <c r="BG103" s="1472"/>
      <c r="BH103" s="1472"/>
      <c r="BI103" s="1472"/>
      <c r="BJ103" s="1472"/>
      <c r="BK103" s="1472"/>
      <c r="BL103" s="1468" t="s">
        <v>605</v>
      </c>
      <c r="BM103" s="1468"/>
      <c r="BQ103" s="297"/>
      <c r="BR103" s="1370"/>
      <c r="BS103" s="1370"/>
      <c r="BT103" s="1370"/>
      <c r="BU103" s="1370"/>
      <c r="BV103" s="1370"/>
      <c r="BW103" s="1370"/>
      <c r="BX103" s="1370"/>
      <c r="BY103" s="1370"/>
      <c r="BZ103" s="1370"/>
      <c r="CA103" s="1370"/>
      <c r="CB103" s="1370"/>
      <c r="CC103" s="1370"/>
      <c r="CD103" s="1370"/>
      <c r="CE103" s="1382"/>
      <c r="CF103" s="1370"/>
      <c r="CG103" s="1370"/>
      <c r="CH103" s="1370"/>
      <c r="CI103" s="1370"/>
      <c r="CJ103" s="1370"/>
      <c r="CK103" s="1370"/>
      <c r="CL103" s="1370"/>
      <c r="CM103" s="1370"/>
      <c r="CN103" s="1370"/>
      <c r="CO103" s="1370"/>
      <c r="CP103" s="1370"/>
      <c r="CQ103" s="1370"/>
      <c r="CR103" s="1370"/>
      <c r="CS103" s="1370"/>
      <c r="CT103" s="1370"/>
      <c r="CU103" s="1371"/>
      <c r="CV103" s="320"/>
    </row>
    <row r="104" spans="1:100" ht="15.75" customHeight="1">
      <c r="A104" s="315"/>
      <c r="B104" s="1484"/>
      <c r="C104" s="1485"/>
      <c r="D104" s="1485"/>
      <c r="E104" s="1485"/>
      <c r="F104" s="1480"/>
      <c r="G104" s="1481"/>
      <c r="H104" s="1481"/>
      <c r="I104" s="1466"/>
      <c r="J104" s="1466"/>
      <c r="K104" s="1466"/>
      <c r="L104" s="1466"/>
      <c r="M104" s="1466"/>
      <c r="N104" s="1466"/>
      <c r="O104" s="1466"/>
      <c r="P104" s="1466"/>
      <c r="Q104" s="1466"/>
      <c r="R104" s="1466"/>
      <c r="S104" s="1466"/>
      <c r="T104" s="1466"/>
      <c r="U104" s="1466"/>
      <c r="V104" s="1466"/>
      <c r="W104" s="1466"/>
      <c r="X104" s="1466"/>
      <c r="Y104" s="1466"/>
      <c r="Z104" s="1466"/>
      <c r="AA104" s="1466"/>
      <c r="AB104" s="1466"/>
      <c r="AC104" s="1466"/>
      <c r="AD104" s="1466"/>
      <c r="AE104" s="1466"/>
      <c r="AF104" s="1466"/>
      <c r="AG104" s="1466"/>
      <c r="AH104" s="1467"/>
      <c r="AI104" s="1470"/>
      <c r="AJ104" s="1471"/>
      <c r="AK104" s="1471"/>
      <c r="AL104" s="1466"/>
      <c r="AM104" s="1466"/>
      <c r="AN104" s="1466"/>
      <c r="AO104" s="1466"/>
      <c r="AP104" s="1466"/>
      <c r="AQ104" s="1466"/>
      <c r="AR104" s="1466"/>
      <c r="AS104" s="1466"/>
      <c r="AT104" s="1466"/>
      <c r="AU104" s="1466"/>
      <c r="AV104" s="1466"/>
      <c r="AW104" s="1466"/>
      <c r="AX104" s="1466"/>
      <c r="AY104" s="1466"/>
      <c r="AZ104" s="1466"/>
      <c r="BA104" s="1466"/>
      <c r="BB104" s="1466"/>
      <c r="BC104" s="1466"/>
      <c r="BD104" s="1466"/>
      <c r="BE104" s="1466"/>
      <c r="BF104" s="1466"/>
      <c r="BG104" s="1466"/>
      <c r="BH104" s="1466"/>
      <c r="BI104" s="1466"/>
      <c r="BJ104" s="1466"/>
      <c r="BK104" s="1467"/>
      <c r="BL104" s="1468"/>
      <c r="BM104" s="1468"/>
      <c r="BN104" s="358"/>
      <c r="BO104" s="359"/>
      <c r="BP104" s="358"/>
      <c r="BQ104" s="315"/>
      <c r="BR104" s="1372"/>
      <c r="BS104" s="1372"/>
      <c r="BT104" s="1372"/>
      <c r="BU104" s="1372"/>
      <c r="BV104" s="1372"/>
      <c r="BW104" s="1372"/>
      <c r="BX104" s="1372"/>
      <c r="BY104" s="1372"/>
      <c r="BZ104" s="1372"/>
      <c r="CA104" s="1372"/>
      <c r="CB104" s="1372"/>
      <c r="CC104" s="1372"/>
      <c r="CD104" s="1372"/>
      <c r="CE104" s="1382"/>
      <c r="CF104" s="1372"/>
      <c r="CG104" s="1372"/>
      <c r="CH104" s="1372"/>
      <c r="CI104" s="1372"/>
      <c r="CJ104" s="1372"/>
      <c r="CK104" s="1372"/>
      <c r="CL104" s="1372"/>
      <c r="CM104" s="1372"/>
      <c r="CN104" s="1372"/>
      <c r="CO104" s="1372"/>
      <c r="CP104" s="1372"/>
      <c r="CQ104" s="1372"/>
      <c r="CR104" s="1372"/>
      <c r="CS104" s="1372"/>
      <c r="CT104" s="1372"/>
      <c r="CU104" s="1373"/>
      <c r="CV104" s="320"/>
    </row>
    <row r="105" spans="1:100" ht="15.75" customHeight="1">
      <c r="A105" s="315"/>
      <c r="B105" s="1484"/>
      <c r="C105" s="1485"/>
      <c r="D105" s="1485"/>
      <c r="E105" s="1485"/>
      <c r="F105" s="1462"/>
      <c r="G105" s="1463"/>
      <c r="H105" s="1463"/>
      <c r="I105" s="1457"/>
      <c r="J105" s="1457"/>
      <c r="K105" s="1457"/>
      <c r="L105" s="1457"/>
      <c r="M105" s="1457"/>
      <c r="N105" s="1457"/>
      <c r="O105" s="1457"/>
      <c r="P105" s="1457"/>
      <c r="Q105" s="1457"/>
      <c r="R105" s="1457"/>
      <c r="S105" s="1457"/>
      <c r="T105" s="1457"/>
      <c r="U105" s="1457"/>
      <c r="V105" s="1457"/>
      <c r="W105" s="1457"/>
      <c r="X105" s="1457"/>
      <c r="Y105" s="1457"/>
      <c r="Z105" s="1457"/>
      <c r="AA105" s="1457"/>
      <c r="AB105" s="1457"/>
      <c r="AC105" s="1457"/>
      <c r="AD105" s="1457"/>
      <c r="AE105" s="1457"/>
      <c r="AF105" s="1457"/>
      <c r="AG105" s="1457"/>
      <c r="AH105" s="1458"/>
      <c r="AI105" s="1464"/>
      <c r="AJ105" s="1465"/>
      <c r="AK105" s="1465"/>
      <c r="AL105" s="1457"/>
      <c r="AM105" s="1457"/>
      <c r="AN105" s="1457"/>
      <c r="AO105" s="1457"/>
      <c r="AP105" s="1457"/>
      <c r="AQ105" s="1457"/>
      <c r="AR105" s="1457"/>
      <c r="AS105" s="1457"/>
      <c r="AT105" s="1457"/>
      <c r="AU105" s="1457"/>
      <c r="AV105" s="1457"/>
      <c r="AW105" s="1457"/>
      <c r="AX105" s="1457"/>
      <c r="AY105" s="1457"/>
      <c r="AZ105" s="1457"/>
      <c r="BA105" s="1457"/>
      <c r="BB105" s="1457"/>
      <c r="BC105" s="1457"/>
      <c r="BD105" s="1457"/>
      <c r="BE105" s="1457"/>
      <c r="BF105" s="1457"/>
      <c r="BG105" s="1457"/>
      <c r="BH105" s="1457"/>
      <c r="BI105" s="1457"/>
      <c r="BJ105" s="1457"/>
      <c r="BK105" s="1458"/>
      <c r="BL105" s="1468"/>
      <c r="BM105" s="1468"/>
      <c r="BN105" s="359"/>
      <c r="BO105" s="359"/>
      <c r="BP105" s="359"/>
      <c r="BQ105" s="297"/>
      <c r="BR105" s="1368" t="s">
        <v>604</v>
      </c>
      <c r="BS105" s="1368"/>
      <c r="BT105" s="1368"/>
      <c r="BU105" s="1368"/>
      <c r="BV105" s="1368"/>
      <c r="BW105" s="1368"/>
      <c r="BX105" s="1368"/>
      <c r="BY105" s="1368"/>
      <c r="BZ105" s="1368"/>
      <c r="CA105" s="1368"/>
      <c r="CB105" s="1368"/>
      <c r="CC105" s="1368"/>
      <c r="CD105" s="1368"/>
      <c r="CE105" s="1382"/>
      <c r="CF105" s="1368" t="s">
        <v>603</v>
      </c>
      <c r="CG105" s="1368"/>
      <c r="CH105" s="1368"/>
      <c r="CI105" s="1368"/>
      <c r="CJ105" s="1368"/>
      <c r="CK105" s="1368"/>
      <c r="CL105" s="1368"/>
      <c r="CM105" s="1368"/>
      <c r="CN105" s="1368"/>
      <c r="CO105" s="1368"/>
      <c r="CP105" s="1368"/>
      <c r="CQ105" s="1368"/>
      <c r="CR105" s="1368"/>
      <c r="CS105" s="1368"/>
      <c r="CT105" s="1368"/>
      <c r="CU105" s="1369"/>
      <c r="CV105" s="320"/>
    </row>
    <row r="106" spans="1:100" ht="15.75" customHeight="1">
      <c r="A106" s="315"/>
      <c r="B106" s="1484"/>
      <c r="C106" s="1485"/>
      <c r="D106" s="1485"/>
      <c r="E106" s="1485"/>
      <c r="F106" s="1462"/>
      <c r="G106" s="1463"/>
      <c r="H106" s="1463"/>
      <c r="I106" s="1457"/>
      <c r="J106" s="1457"/>
      <c r="K106" s="1457"/>
      <c r="L106" s="1457"/>
      <c r="M106" s="1457"/>
      <c r="N106" s="1457"/>
      <c r="O106" s="1457"/>
      <c r="P106" s="1457"/>
      <c r="Q106" s="1457"/>
      <c r="R106" s="1457"/>
      <c r="S106" s="1457"/>
      <c r="T106" s="1457"/>
      <c r="U106" s="1457"/>
      <c r="V106" s="1457"/>
      <c r="W106" s="1457"/>
      <c r="X106" s="1457"/>
      <c r="Y106" s="1457"/>
      <c r="Z106" s="1457"/>
      <c r="AA106" s="1457"/>
      <c r="AB106" s="1457"/>
      <c r="AC106" s="1457"/>
      <c r="AD106" s="1457"/>
      <c r="AE106" s="1457"/>
      <c r="AF106" s="1457"/>
      <c r="AG106" s="1457"/>
      <c r="AH106" s="1458"/>
      <c r="AI106" s="1464"/>
      <c r="AJ106" s="1465"/>
      <c r="AK106" s="1465"/>
      <c r="AL106" s="1457"/>
      <c r="AM106" s="1457"/>
      <c r="AN106" s="1457"/>
      <c r="AO106" s="1457"/>
      <c r="AP106" s="1457"/>
      <c r="AQ106" s="1457"/>
      <c r="AR106" s="1457"/>
      <c r="AS106" s="1457"/>
      <c r="AT106" s="1457"/>
      <c r="AU106" s="1457"/>
      <c r="AV106" s="1457"/>
      <c r="AW106" s="1457"/>
      <c r="AX106" s="1457"/>
      <c r="AY106" s="1457"/>
      <c r="AZ106" s="1457"/>
      <c r="BA106" s="1457"/>
      <c r="BB106" s="1457"/>
      <c r="BC106" s="1457"/>
      <c r="BD106" s="1457"/>
      <c r="BE106" s="1457"/>
      <c r="BF106" s="1457"/>
      <c r="BG106" s="1457"/>
      <c r="BH106" s="1457"/>
      <c r="BI106" s="1457"/>
      <c r="BJ106" s="1457"/>
      <c r="BK106" s="1458"/>
      <c r="BL106" s="1468"/>
      <c r="BM106" s="1468"/>
      <c r="BN106" s="358"/>
      <c r="BO106" s="359"/>
      <c r="BP106" s="358"/>
      <c r="BQ106" s="315"/>
      <c r="BR106" s="1382"/>
      <c r="BS106" s="1382"/>
      <c r="BT106" s="1382"/>
      <c r="BU106" s="1382"/>
      <c r="BV106" s="1382"/>
      <c r="BW106" s="1382"/>
      <c r="BX106" s="1382"/>
      <c r="BY106" s="1382"/>
      <c r="BZ106" s="1382"/>
      <c r="CA106" s="1382"/>
      <c r="CB106" s="1382"/>
      <c r="CC106" s="1382"/>
      <c r="CD106" s="1382"/>
      <c r="CE106" s="1382"/>
      <c r="CF106" s="1382"/>
      <c r="CG106" s="1382"/>
      <c r="CH106" s="1382"/>
      <c r="CI106" s="1382"/>
      <c r="CJ106" s="1382"/>
      <c r="CK106" s="1382"/>
      <c r="CL106" s="1382"/>
      <c r="CM106" s="1382"/>
      <c r="CN106" s="1382"/>
      <c r="CO106" s="1382"/>
      <c r="CP106" s="1382"/>
      <c r="CQ106" s="1382"/>
      <c r="CR106" s="1382"/>
      <c r="CS106" s="1382"/>
      <c r="CT106" s="1382"/>
      <c r="CU106" s="1383"/>
      <c r="CV106" s="320"/>
    </row>
    <row r="107" spans="1:100" ht="15.75" customHeight="1">
      <c r="A107" s="315"/>
      <c r="B107" s="1484"/>
      <c r="C107" s="1485"/>
      <c r="D107" s="1485"/>
      <c r="E107" s="1485"/>
      <c r="F107" s="1462"/>
      <c r="G107" s="1463"/>
      <c r="H107" s="1463"/>
      <c r="I107" s="1457"/>
      <c r="J107" s="1457"/>
      <c r="K107" s="1457"/>
      <c r="L107" s="1457"/>
      <c r="M107" s="1457"/>
      <c r="N107" s="1457"/>
      <c r="O107" s="1457"/>
      <c r="P107" s="1457"/>
      <c r="Q107" s="1457"/>
      <c r="R107" s="1457"/>
      <c r="S107" s="1457"/>
      <c r="T107" s="1457"/>
      <c r="U107" s="1457"/>
      <c r="V107" s="1457"/>
      <c r="W107" s="1457"/>
      <c r="X107" s="1457"/>
      <c r="Y107" s="1457"/>
      <c r="Z107" s="1457"/>
      <c r="AA107" s="1457"/>
      <c r="AB107" s="1457"/>
      <c r="AC107" s="1457"/>
      <c r="AD107" s="1457"/>
      <c r="AE107" s="1457"/>
      <c r="AF107" s="1457"/>
      <c r="AG107" s="1457"/>
      <c r="AH107" s="1458"/>
      <c r="AI107" s="1464"/>
      <c r="AJ107" s="1465"/>
      <c r="AK107" s="1465"/>
      <c r="AL107" s="1457"/>
      <c r="AM107" s="1457"/>
      <c r="AN107" s="1457"/>
      <c r="AO107" s="1457"/>
      <c r="AP107" s="1457"/>
      <c r="AQ107" s="1457"/>
      <c r="AR107" s="1457"/>
      <c r="AS107" s="1457"/>
      <c r="AT107" s="1457"/>
      <c r="AU107" s="1457"/>
      <c r="AV107" s="1457"/>
      <c r="AW107" s="1457"/>
      <c r="AX107" s="1457"/>
      <c r="AY107" s="1457"/>
      <c r="AZ107" s="1457"/>
      <c r="BA107" s="1457"/>
      <c r="BB107" s="1457"/>
      <c r="BC107" s="1457"/>
      <c r="BD107" s="1457"/>
      <c r="BE107" s="1457"/>
      <c r="BF107" s="1457"/>
      <c r="BG107" s="1457"/>
      <c r="BH107" s="1457"/>
      <c r="BI107" s="1457"/>
      <c r="BJ107" s="1457"/>
      <c r="BK107" s="1458"/>
      <c r="BL107" s="1468"/>
      <c r="BM107" s="1468"/>
      <c r="BN107" s="359"/>
      <c r="BO107" s="359"/>
      <c r="BP107" s="359"/>
      <c r="BQ107" s="297"/>
      <c r="BR107" s="1376" t="s">
        <v>602</v>
      </c>
      <c r="BS107" s="1376"/>
      <c r="BT107" s="1376"/>
      <c r="BU107" s="1376"/>
      <c r="BV107" s="1376"/>
      <c r="BW107" s="1376" t="s">
        <v>68</v>
      </c>
      <c r="BX107" s="1376"/>
      <c r="BY107" s="1376"/>
      <c r="BZ107" s="1376"/>
      <c r="CA107" s="323"/>
      <c r="CB107" s="1376" t="s">
        <v>601</v>
      </c>
      <c r="CC107" s="1376"/>
      <c r="CD107" s="1376"/>
      <c r="CE107" s="1376"/>
      <c r="CF107" s="1376"/>
      <c r="CG107" s="1376" t="s">
        <v>68</v>
      </c>
      <c r="CH107" s="1376"/>
      <c r="CI107" s="1376"/>
      <c r="CJ107" s="1376"/>
      <c r="CK107" s="323"/>
      <c r="CL107" s="1376"/>
      <c r="CM107" s="1376"/>
      <c r="CN107" s="1376"/>
      <c r="CO107" s="1376"/>
      <c r="CP107" s="1376"/>
      <c r="CQ107" s="1376" t="s">
        <v>68</v>
      </c>
      <c r="CR107" s="1376"/>
      <c r="CS107" s="1376"/>
      <c r="CT107" s="1376"/>
      <c r="CU107" s="1377"/>
      <c r="CV107" s="320"/>
    </row>
    <row r="108" spans="1:100" ht="15.75" customHeight="1">
      <c r="A108" s="315"/>
      <c r="B108" s="1484"/>
      <c r="C108" s="1485"/>
      <c r="D108" s="1485"/>
      <c r="E108" s="1485"/>
      <c r="F108" s="1455"/>
      <c r="G108" s="1456"/>
      <c r="H108" s="1456"/>
      <c r="I108" s="1457"/>
      <c r="J108" s="1457"/>
      <c r="K108" s="1457"/>
      <c r="L108" s="1457"/>
      <c r="M108" s="1457"/>
      <c r="N108" s="1457"/>
      <c r="O108" s="1457"/>
      <c r="P108" s="1457"/>
      <c r="Q108" s="1457"/>
      <c r="R108" s="1457"/>
      <c r="S108" s="1457"/>
      <c r="T108" s="1457"/>
      <c r="U108" s="1457"/>
      <c r="V108" s="1457"/>
      <c r="W108" s="1457"/>
      <c r="X108" s="1457"/>
      <c r="Y108" s="1457"/>
      <c r="Z108" s="1457"/>
      <c r="AA108" s="1457"/>
      <c r="AB108" s="1457"/>
      <c r="AC108" s="1457"/>
      <c r="AD108" s="1457"/>
      <c r="AE108" s="1457"/>
      <c r="AF108" s="1457"/>
      <c r="AG108" s="1457"/>
      <c r="AH108" s="1458"/>
      <c r="AI108" s="1459"/>
      <c r="AJ108" s="1457"/>
      <c r="AK108" s="1457"/>
      <c r="AL108" s="1457"/>
      <c r="AM108" s="1457"/>
      <c r="AN108" s="1457"/>
      <c r="AO108" s="1457"/>
      <c r="AP108" s="1457"/>
      <c r="AQ108" s="1457"/>
      <c r="AR108" s="1457"/>
      <c r="AS108" s="1457"/>
      <c r="AT108" s="1457"/>
      <c r="AU108" s="1457"/>
      <c r="AV108" s="1457"/>
      <c r="AW108" s="1457"/>
      <c r="AX108" s="1457"/>
      <c r="AY108" s="1457"/>
      <c r="AZ108" s="1457"/>
      <c r="BA108" s="1457"/>
      <c r="BB108" s="1457"/>
      <c r="BC108" s="1457"/>
      <c r="BD108" s="1457"/>
      <c r="BE108" s="1457"/>
      <c r="BF108" s="1457"/>
      <c r="BG108" s="1457"/>
      <c r="BH108" s="1457"/>
      <c r="BI108" s="1457"/>
      <c r="BJ108" s="1457"/>
      <c r="BK108" s="1458"/>
      <c r="BL108" s="1468"/>
      <c r="BM108" s="1468"/>
      <c r="BN108" s="358"/>
      <c r="BO108" s="359"/>
      <c r="BP108" s="358"/>
      <c r="BQ108" s="315"/>
      <c r="BR108" s="1358" t="s">
        <v>72</v>
      </c>
      <c r="BS108" s="1359"/>
      <c r="BT108" s="1359"/>
      <c r="BU108" s="1359"/>
      <c r="BV108" s="1360"/>
      <c r="BW108" s="1364"/>
      <c r="BX108" s="1364"/>
      <c r="BY108" s="1364"/>
      <c r="BZ108" s="1365"/>
      <c r="CA108" s="297"/>
      <c r="CB108" s="1358" t="s">
        <v>78</v>
      </c>
      <c r="CC108" s="1359"/>
      <c r="CD108" s="1359"/>
      <c r="CE108" s="1359"/>
      <c r="CF108" s="1378"/>
      <c r="CG108" s="1380"/>
      <c r="CH108" s="1364"/>
      <c r="CI108" s="1364"/>
      <c r="CJ108" s="1365"/>
      <c r="CK108" s="297"/>
      <c r="CL108" s="1358" t="s">
        <v>286</v>
      </c>
      <c r="CM108" s="1359"/>
      <c r="CN108" s="1359"/>
      <c r="CO108" s="1359"/>
      <c r="CP108" s="1360"/>
      <c r="CQ108" s="1364"/>
      <c r="CR108" s="1364"/>
      <c r="CS108" s="1364"/>
      <c r="CT108" s="1365"/>
      <c r="CU108" s="355"/>
      <c r="CV108" s="320"/>
    </row>
    <row r="109" spans="1:100" ht="15.75" customHeight="1">
      <c r="A109" s="315"/>
      <c r="B109" s="1484"/>
      <c r="C109" s="1485"/>
      <c r="D109" s="1485"/>
      <c r="E109" s="1485"/>
      <c r="F109" s="1455"/>
      <c r="G109" s="1456"/>
      <c r="H109" s="1456"/>
      <c r="I109" s="1457"/>
      <c r="J109" s="1457"/>
      <c r="K109" s="1457"/>
      <c r="L109" s="1457"/>
      <c r="M109" s="1457"/>
      <c r="N109" s="1457"/>
      <c r="O109" s="1457"/>
      <c r="P109" s="1457"/>
      <c r="Q109" s="1457"/>
      <c r="R109" s="1457"/>
      <c r="S109" s="1457"/>
      <c r="T109" s="1457"/>
      <c r="U109" s="1457"/>
      <c r="V109" s="1457"/>
      <c r="W109" s="1457"/>
      <c r="X109" s="1457"/>
      <c r="Y109" s="1457"/>
      <c r="Z109" s="1457"/>
      <c r="AA109" s="1457"/>
      <c r="AB109" s="1457"/>
      <c r="AC109" s="1457"/>
      <c r="AD109" s="1457"/>
      <c r="AE109" s="1457"/>
      <c r="AF109" s="1457"/>
      <c r="AG109" s="1457"/>
      <c r="AH109" s="1458"/>
      <c r="AI109" s="1459"/>
      <c r="AJ109" s="1457"/>
      <c r="AK109" s="1457"/>
      <c r="AL109" s="1457"/>
      <c r="AM109" s="1457"/>
      <c r="AN109" s="1457"/>
      <c r="AO109" s="1457"/>
      <c r="AP109" s="1457"/>
      <c r="AQ109" s="1457"/>
      <c r="AR109" s="1457"/>
      <c r="AS109" s="1457"/>
      <c r="AT109" s="1457"/>
      <c r="AU109" s="1457"/>
      <c r="AV109" s="1457"/>
      <c r="AW109" s="1457"/>
      <c r="AX109" s="1457"/>
      <c r="AY109" s="1457"/>
      <c r="AZ109" s="1457"/>
      <c r="BA109" s="1457"/>
      <c r="BB109" s="1457"/>
      <c r="BC109" s="1457"/>
      <c r="BD109" s="1457"/>
      <c r="BE109" s="1457"/>
      <c r="BF109" s="1457"/>
      <c r="BG109" s="1457"/>
      <c r="BH109" s="1457"/>
      <c r="BI109" s="1457"/>
      <c r="BJ109" s="1457"/>
      <c r="BK109" s="1458"/>
      <c r="BL109" s="1468"/>
      <c r="BM109" s="1468"/>
      <c r="BN109" s="359"/>
      <c r="BO109" s="359"/>
      <c r="BP109" s="359"/>
      <c r="BQ109" s="297"/>
      <c r="BR109" s="1361"/>
      <c r="BS109" s="1362"/>
      <c r="BT109" s="1362"/>
      <c r="BU109" s="1362"/>
      <c r="BV109" s="1363"/>
      <c r="BW109" s="1366"/>
      <c r="BX109" s="1366"/>
      <c r="BY109" s="1366"/>
      <c r="BZ109" s="1367"/>
      <c r="CA109" s="297"/>
      <c r="CB109" s="1361"/>
      <c r="CC109" s="1362"/>
      <c r="CD109" s="1362"/>
      <c r="CE109" s="1362"/>
      <c r="CF109" s="1379"/>
      <c r="CG109" s="1381"/>
      <c r="CH109" s="1366"/>
      <c r="CI109" s="1366"/>
      <c r="CJ109" s="1367"/>
      <c r="CK109" s="297"/>
      <c r="CL109" s="1361"/>
      <c r="CM109" s="1362"/>
      <c r="CN109" s="1362"/>
      <c r="CO109" s="1362"/>
      <c r="CP109" s="1363"/>
      <c r="CQ109" s="1366"/>
      <c r="CR109" s="1366"/>
      <c r="CS109" s="1366"/>
      <c r="CT109" s="1367"/>
      <c r="CU109" s="355"/>
      <c r="CV109" s="320"/>
    </row>
    <row r="110" spans="1:100" ht="15.75" customHeight="1">
      <c r="A110" s="315"/>
      <c r="B110" s="1484"/>
      <c r="C110" s="1485"/>
      <c r="D110" s="1485"/>
      <c r="E110" s="1485"/>
      <c r="F110" s="1455"/>
      <c r="G110" s="1456"/>
      <c r="H110" s="1456"/>
      <c r="I110" s="1457"/>
      <c r="J110" s="1457"/>
      <c r="K110" s="1457"/>
      <c r="L110" s="1457"/>
      <c r="M110" s="1457"/>
      <c r="N110" s="1457"/>
      <c r="O110" s="1457"/>
      <c r="P110" s="1457"/>
      <c r="Q110" s="1457"/>
      <c r="R110" s="1457"/>
      <c r="S110" s="1457"/>
      <c r="T110" s="1457"/>
      <c r="U110" s="1457"/>
      <c r="V110" s="1457"/>
      <c r="W110" s="1457"/>
      <c r="X110" s="1457"/>
      <c r="Y110" s="1457"/>
      <c r="Z110" s="1457"/>
      <c r="AA110" s="1457"/>
      <c r="AB110" s="1457"/>
      <c r="AC110" s="1457"/>
      <c r="AD110" s="1457"/>
      <c r="AE110" s="1457"/>
      <c r="AF110" s="1457"/>
      <c r="AG110" s="1457"/>
      <c r="AH110" s="1458"/>
      <c r="AI110" s="1459"/>
      <c r="AJ110" s="1457"/>
      <c r="AK110" s="1457"/>
      <c r="AL110" s="1457"/>
      <c r="AM110" s="1457"/>
      <c r="AN110" s="1457"/>
      <c r="AO110" s="1457"/>
      <c r="AP110" s="1457"/>
      <c r="AQ110" s="1457"/>
      <c r="AR110" s="1457"/>
      <c r="AS110" s="1457"/>
      <c r="AT110" s="1457"/>
      <c r="AU110" s="1457"/>
      <c r="AV110" s="1457"/>
      <c r="AW110" s="1457"/>
      <c r="AX110" s="1457"/>
      <c r="AY110" s="1457"/>
      <c r="AZ110" s="1457"/>
      <c r="BA110" s="1457"/>
      <c r="BB110" s="1457"/>
      <c r="BC110" s="1457"/>
      <c r="BD110" s="1457"/>
      <c r="BE110" s="1457"/>
      <c r="BF110" s="1457"/>
      <c r="BG110" s="1457"/>
      <c r="BH110" s="1457"/>
      <c r="BI110" s="1457"/>
      <c r="BJ110" s="1457"/>
      <c r="BK110" s="1458"/>
      <c r="BL110" s="1468"/>
      <c r="BM110" s="1468"/>
      <c r="BN110" s="358"/>
      <c r="BO110" s="359"/>
      <c r="BP110" s="358"/>
      <c r="BQ110" s="315"/>
      <c r="BR110" s="297"/>
      <c r="BS110" s="297"/>
      <c r="BT110" s="297"/>
      <c r="BU110" s="297"/>
      <c r="BV110" s="297"/>
      <c r="BW110" s="297"/>
      <c r="BX110" s="297"/>
      <c r="BY110" s="297"/>
      <c r="BZ110" s="297"/>
      <c r="CA110" s="297"/>
      <c r="CB110" s="297"/>
      <c r="CC110" s="297"/>
      <c r="CD110" s="297"/>
      <c r="CE110" s="297"/>
      <c r="CF110" s="297"/>
      <c r="CG110" s="297"/>
      <c r="CH110" s="297"/>
      <c r="CI110" s="297"/>
      <c r="CJ110" s="297"/>
      <c r="CK110" s="297"/>
      <c r="CL110" s="297"/>
      <c r="CM110" s="297"/>
      <c r="CN110" s="297"/>
      <c r="CO110" s="297"/>
      <c r="CP110" s="297"/>
      <c r="CQ110" s="297"/>
      <c r="CR110" s="297"/>
      <c r="CS110" s="297"/>
      <c r="CT110" s="297"/>
      <c r="CU110" s="355"/>
      <c r="CV110" s="320"/>
    </row>
    <row r="111" spans="1:100" ht="15.75" customHeight="1">
      <c r="A111" s="315"/>
      <c r="B111" s="1484"/>
      <c r="C111" s="1485"/>
      <c r="D111" s="1485"/>
      <c r="E111" s="1485"/>
      <c r="F111" s="1455"/>
      <c r="G111" s="1456"/>
      <c r="H111" s="1456"/>
      <c r="I111" s="1457"/>
      <c r="J111" s="1457"/>
      <c r="K111" s="1457"/>
      <c r="L111" s="1457"/>
      <c r="M111" s="1457"/>
      <c r="N111" s="1457"/>
      <c r="O111" s="1457"/>
      <c r="P111" s="1457"/>
      <c r="Q111" s="1457"/>
      <c r="R111" s="1457"/>
      <c r="S111" s="1457"/>
      <c r="T111" s="1457"/>
      <c r="U111" s="1457"/>
      <c r="V111" s="1457"/>
      <c r="W111" s="1457"/>
      <c r="X111" s="1457"/>
      <c r="Y111" s="1457"/>
      <c r="Z111" s="1457"/>
      <c r="AA111" s="1457"/>
      <c r="AB111" s="1457"/>
      <c r="AC111" s="1457"/>
      <c r="AD111" s="1457"/>
      <c r="AE111" s="1457"/>
      <c r="AF111" s="1457"/>
      <c r="AG111" s="1457"/>
      <c r="AH111" s="1458"/>
      <c r="AI111" s="1459"/>
      <c r="AJ111" s="1457"/>
      <c r="AK111" s="1457"/>
      <c r="AL111" s="1457"/>
      <c r="AM111" s="1457"/>
      <c r="AN111" s="1457"/>
      <c r="AO111" s="1457"/>
      <c r="AP111" s="1457"/>
      <c r="AQ111" s="1457"/>
      <c r="AR111" s="1457"/>
      <c r="AS111" s="1457"/>
      <c r="AT111" s="1457"/>
      <c r="AU111" s="1457"/>
      <c r="AV111" s="1457"/>
      <c r="AW111" s="1457"/>
      <c r="AX111" s="1457"/>
      <c r="AY111" s="1457"/>
      <c r="AZ111" s="1457"/>
      <c r="BA111" s="1457"/>
      <c r="BB111" s="1457"/>
      <c r="BC111" s="1457"/>
      <c r="BD111" s="1457"/>
      <c r="BE111" s="1457"/>
      <c r="BF111" s="1457"/>
      <c r="BG111" s="1457"/>
      <c r="BH111" s="1457"/>
      <c r="BI111" s="1457"/>
      <c r="BJ111" s="1457"/>
      <c r="BK111" s="1458"/>
      <c r="BL111" s="1468"/>
      <c r="BM111" s="1468"/>
      <c r="BN111" s="359"/>
      <c r="BO111" s="359"/>
      <c r="BP111" s="359"/>
      <c r="BQ111" s="297"/>
      <c r="BR111" s="1358" t="s">
        <v>77</v>
      </c>
      <c r="BS111" s="1359"/>
      <c r="BT111" s="1359"/>
      <c r="BU111" s="1359"/>
      <c r="BV111" s="1360"/>
      <c r="BW111" s="1364"/>
      <c r="BX111" s="1364"/>
      <c r="BY111" s="1364"/>
      <c r="BZ111" s="1365"/>
      <c r="CA111" s="297"/>
      <c r="CB111" s="1358" t="s">
        <v>600</v>
      </c>
      <c r="CC111" s="1359"/>
      <c r="CD111" s="1359"/>
      <c r="CE111" s="1359"/>
      <c r="CF111" s="1360"/>
      <c r="CG111" s="1364"/>
      <c r="CH111" s="1364"/>
      <c r="CI111" s="1364"/>
      <c r="CJ111" s="1365"/>
      <c r="CK111" s="297"/>
      <c r="CL111" s="1358" t="s">
        <v>506</v>
      </c>
      <c r="CM111" s="1359"/>
      <c r="CN111" s="1359"/>
      <c r="CO111" s="1359"/>
      <c r="CP111" s="1360"/>
      <c r="CQ111" s="1364"/>
      <c r="CR111" s="1364"/>
      <c r="CS111" s="1364"/>
      <c r="CT111" s="1365"/>
      <c r="CU111" s="355"/>
      <c r="CV111" s="320"/>
    </row>
    <row r="112" spans="1:100" ht="15.75" customHeight="1">
      <c r="A112" s="315"/>
      <c r="B112" s="1484"/>
      <c r="C112" s="1485"/>
      <c r="D112" s="1485"/>
      <c r="E112" s="1485"/>
      <c r="F112" s="1455"/>
      <c r="G112" s="1456"/>
      <c r="H112" s="1456"/>
      <c r="I112" s="1457"/>
      <c r="J112" s="1457"/>
      <c r="K112" s="1457"/>
      <c r="L112" s="1457"/>
      <c r="M112" s="1457"/>
      <c r="N112" s="1457"/>
      <c r="O112" s="1457"/>
      <c r="P112" s="1457"/>
      <c r="Q112" s="1457"/>
      <c r="R112" s="1457"/>
      <c r="S112" s="1457"/>
      <c r="T112" s="1457"/>
      <c r="U112" s="1457"/>
      <c r="V112" s="1457"/>
      <c r="W112" s="1457"/>
      <c r="X112" s="1457"/>
      <c r="Y112" s="1457"/>
      <c r="Z112" s="1457"/>
      <c r="AA112" s="1457"/>
      <c r="AB112" s="1457"/>
      <c r="AC112" s="1457"/>
      <c r="AD112" s="1457"/>
      <c r="AE112" s="1457"/>
      <c r="AF112" s="1457"/>
      <c r="AG112" s="1457"/>
      <c r="AH112" s="1458"/>
      <c r="AI112" s="1459"/>
      <c r="AJ112" s="1457"/>
      <c r="AK112" s="1457"/>
      <c r="AL112" s="1457"/>
      <c r="AM112" s="1457"/>
      <c r="AN112" s="1457"/>
      <c r="AO112" s="1457"/>
      <c r="AP112" s="1457"/>
      <c r="AQ112" s="1457"/>
      <c r="AR112" s="1457"/>
      <c r="AS112" s="1457"/>
      <c r="AT112" s="1457"/>
      <c r="AU112" s="1457"/>
      <c r="AV112" s="1457"/>
      <c r="AW112" s="1457"/>
      <c r="AX112" s="1457"/>
      <c r="AY112" s="1457"/>
      <c r="AZ112" s="1457"/>
      <c r="BA112" s="1457"/>
      <c r="BB112" s="1457"/>
      <c r="BC112" s="1457"/>
      <c r="BD112" s="1457"/>
      <c r="BE112" s="1457"/>
      <c r="BF112" s="1457"/>
      <c r="BG112" s="1457"/>
      <c r="BH112" s="1457"/>
      <c r="BI112" s="1457"/>
      <c r="BJ112" s="1457"/>
      <c r="BK112" s="1458"/>
      <c r="BL112" s="1468"/>
      <c r="BM112" s="1468"/>
      <c r="BN112" s="358"/>
      <c r="BO112" s="359"/>
      <c r="BP112" s="358"/>
      <c r="BQ112" s="315"/>
      <c r="BR112" s="1361"/>
      <c r="BS112" s="1362"/>
      <c r="BT112" s="1362"/>
      <c r="BU112" s="1362"/>
      <c r="BV112" s="1363"/>
      <c r="BW112" s="1366"/>
      <c r="BX112" s="1366"/>
      <c r="BY112" s="1366"/>
      <c r="BZ112" s="1367"/>
      <c r="CA112" s="297"/>
      <c r="CB112" s="1361"/>
      <c r="CC112" s="1362"/>
      <c r="CD112" s="1362"/>
      <c r="CE112" s="1362"/>
      <c r="CF112" s="1363"/>
      <c r="CG112" s="1366"/>
      <c r="CH112" s="1366"/>
      <c r="CI112" s="1366"/>
      <c r="CJ112" s="1367"/>
      <c r="CK112" s="297"/>
      <c r="CL112" s="1361"/>
      <c r="CM112" s="1362"/>
      <c r="CN112" s="1362"/>
      <c r="CO112" s="1362"/>
      <c r="CP112" s="1363"/>
      <c r="CQ112" s="1366"/>
      <c r="CR112" s="1366"/>
      <c r="CS112" s="1366"/>
      <c r="CT112" s="1367"/>
      <c r="CU112" s="355"/>
      <c r="CV112" s="320"/>
    </row>
    <row r="113" spans="1:100" ht="15.75" customHeight="1" thickBot="1">
      <c r="A113" s="315"/>
      <c r="B113" s="1486"/>
      <c r="C113" s="1487"/>
      <c r="D113" s="1487"/>
      <c r="E113" s="1487"/>
      <c r="F113" s="1473"/>
      <c r="G113" s="1474"/>
      <c r="H113" s="1474"/>
      <c r="I113" s="1460"/>
      <c r="J113" s="1460"/>
      <c r="K113" s="1460"/>
      <c r="L113" s="1460"/>
      <c r="M113" s="1460"/>
      <c r="N113" s="1460"/>
      <c r="O113" s="1460"/>
      <c r="P113" s="1460"/>
      <c r="Q113" s="1460"/>
      <c r="R113" s="1460"/>
      <c r="S113" s="1460"/>
      <c r="T113" s="1460"/>
      <c r="U113" s="1460"/>
      <c r="V113" s="1460"/>
      <c r="W113" s="1460"/>
      <c r="X113" s="1460"/>
      <c r="Y113" s="1460"/>
      <c r="Z113" s="1460"/>
      <c r="AA113" s="1460"/>
      <c r="AB113" s="1460"/>
      <c r="AC113" s="1460"/>
      <c r="AD113" s="1460"/>
      <c r="AE113" s="1460"/>
      <c r="AF113" s="1460"/>
      <c r="AG113" s="1460"/>
      <c r="AH113" s="1461"/>
      <c r="AI113" s="1475"/>
      <c r="AJ113" s="1460"/>
      <c r="AK113" s="1460"/>
      <c r="AL113" s="1460"/>
      <c r="AM113" s="1460"/>
      <c r="AN113" s="1460"/>
      <c r="AO113" s="1460"/>
      <c r="AP113" s="1460"/>
      <c r="AQ113" s="1460"/>
      <c r="AR113" s="1460"/>
      <c r="AS113" s="1460"/>
      <c r="AT113" s="1460"/>
      <c r="AU113" s="1460"/>
      <c r="AV113" s="1460"/>
      <c r="AW113" s="1460"/>
      <c r="AX113" s="1460"/>
      <c r="AY113" s="1460"/>
      <c r="AZ113" s="1460"/>
      <c r="BA113" s="1460"/>
      <c r="BB113" s="1460"/>
      <c r="BC113" s="1460"/>
      <c r="BD113" s="1460"/>
      <c r="BE113" s="1460"/>
      <c r="BF113" s="1460"/>
      <c r="BG113" s="1460"/>
      <c r="BH113" s="1460"/>
      <c r="BI113" s="1460"/>
      <c r="BJ113" s="1460"/>
      <c r="BK113" s="1461"/>
      <c r="BL113" s="1469"/>
      <c r="BM113" s="1469"/>
      <c r="BN113" s="322"/>
      <c r="BO113" s="322"/>
      <c r="BP113" s="322"/>
      <c r="BQ113" s="318"/>
      <c r="BR113" s="297"/>
      <c r="BS113" s="297"/>
      <c r="BT113" s="297"/>
      <c r="BU113" s="297"/>
      <c r="BV113" s="297"/>
      <c r="BW113" s="297"/>
      <c r="BX113" s="297"/>
      <c r="BY113" s="297"/>
      <c r="BZ113" s="297"/>
      <c r="CA113" s="297"/>
      <c r="CB113" s="297"/>
      <c r="CC113" s="297"/>
      <c r="CD113" s="297"/>
      <c r="CE113" s="297"/>
      <c r="CF113" s="297"/>
      <c r="CG113" s="297"/>
      <c r="CH113" s="297"/>
      <c r="CI113" s="297"/>
      <c r="CJ113" s="297"/>
      <c r="CK113" s="297"/>
      <c r="CL113" s="354"/>
      <c r="CM113" s="354"/>
      <c r="CN113" s="354"/>
      <c r="CO113" s="354"/>
      <c r="CP113" s="354"/>
      <c r="CQ113" s="354"/>
      <c r="CR113" s="354"/>
      <c r="CS113" s="354"/>
      <c r="CT113" s="354"/>
      <c r="CU113" s="355"/>
      <c r="CV113" s="320"/>
    </row>
    <row r="114" spans="1:100" ht="15.75" customHeight="1">
      <c r="A114" s="315"/>
      <c r="B114" s="341"/>
      <c r="C114" s="342"/>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c r="AY114" s="342"/>
      <c r="AZ114" s="342"/>
      <c r="BA114" s="342"/>
      <c r="BB114" s="342"/>
      <c r="BC114" s="342"/>
      <c r="BD114" s="342"/>
      <c r="BE114" s="342"/>
      <c r="BF114" s="342"/>
      <c r="BG114" s="342"/>
      <c r="BH114" s="342"/>
      <c r="BI114" s="342"/>
      <c r="BJ114" s="342"/>
      <c r="BK114" s="342"/>
      <c r="BL114" s="342"/>
      <c r="BM114" s="342"/>
      <c r="BN114" s="342"/>
      <c r="BO114" s="342"/>
      <c r="BP114" s="342"/>
      <c r="BQ114" s="321"/>
      <c r="BR114" s="1358" t="s">
        <v>92</v>
      </c>
      <c r="BS114" s="1359"/>
      <c r="BT114" s="1359"/>
      <c r="BU114" s="1359"/>
      <c r="BV114" s="1360"/>
      <c r="BW114" s="1364"/>
      <c r="BX114" s="1364"/>
      <c r="BY114" s="1364"/>
      <c r="BZ114" s="1365"/>
      <c r="CA114" s="297"/>
      <c r="CB114" s="1358" t="s">
        <v>599</v>
      </c>
      <c r="CC114" s="1359"/>
      <c r="CD114" s="1359"/>
      <c r="CE114" s="1359"/>
      <c r="CF114" s="1360"/>
      <c r="CG114" s="1364"/>
      <c r="CH114" s="1364"/>
      <c r="CI114" s="1364"/>
      <c r="CJ114" s="1365"/>
      <c r="CK114" s="297"/>
      <c r="CL114" s="1443"/>
      <c r="CM114" s="1444"/>
      <c r="CN114" s="1444"/>
      <c r="CO114" s="1444"/>
      <c r="CP114" s="1444"/>
      <c r="CQ114" s="1444"/>
      <c r="CR114" s="1444"/>
      <c r="CS114" s="1444"/>
      <c r="CT114" s="1445"/>
      <c r="CU114" s="355"/>
      <c r="CV114" s="320"/>
    </row>
    <row r="115" spans="1:100" ht="15.75" customHeight="1">
      <c r="A115" s="315"/>
      <c r="B115" s="1452" t="s">
        <v>598</v>
      </c>
      <c r="C115" s="1453"/>
      <c r="D115" s="1453"/>
      <c r="E115" s="1453"/>
      <c r="F115" s="1453"/>
      <c r="G115" s="1453"/>
      <c r="H115" s="1453"/>
      <c r="I115" s="1453"/>
      <c r="J115" s="1453"/>
      <c r="K115" s="1453"/>
      <c r="L115" s="1453"/>
      <c r="M115" s="1453"/>
      <c r="N115" s="1453"/>
      <c r="O115" s="1453"/>
      <c r="P115" s="1453"/>
      <c r="Q115" s="1453"/>
      <c r="R115" s="1453"/>
      <c r="S115" s="1453"/>
      <c r="T115" s="1453"/>
      <c r="U115" s="1453"/>
      <c r="V115" s="1453"/>
      <c r="W115" s="1453"/>
      <c r="X115" s="1453"/>
      <c r="Y115" s="1453"/>
      <c r="Z115" s="1453"/>
      <c r="AA115" s="1453"/>
      <c r="AB115" s="1453"/>
      <c r="AC115" s="1453"/>
      <c r="AD115" s="1453"/>
      <c r="AE115" s="1453"/>
      <c r="AF115" s="1453"/>
      <c r="AG115" s="1453"/>
      <c r="AH115" s="1453"/>
      <c r="AI115" s="1453"/>
      <c r="AJ115" s="1453"/>
      <c r="AK115" s="1453"/>
      <c r="AL115" s="1453"/>
      <c r="AM115" s="1453"/>
      <c r="AN115" s="1453"/>
      <c r="AO115" s="1453"/>
      <c r="AP115" s="1453"/>
      <c r="AQ115" s="1453"/>
      <c r="AR115" s="1453"/>
      <c r="AS115" s="1453"/>
      <c r="AT115" s="1453"/>
      <c r="AU115" s="1453"/>
      <c r="AV115" s="1453"/>
      <c r="AW115" s="1453"/>
      <c r="AX115" s="1453"/>
      <c r="AY115" s="1453"/>
      <c r="AZ115" s="1453"/>
      <c r="BA115" s="1453"/>
      <c r="BB115" s="1453"/>
      <c r="BC115" s="1453"/>
      <c r="BD115" s="1453"/>
      <c r="BE115" s="1453"/>
      <c r="BF115" s="1453"/>
      <c r="BG115" s="1453"/>
      <c r="BH115" s="1453"/>
      <c r="BI115" s="1453"/>
      <c r="BJ115" s="1453"/>
      <c r="BK115" s="1453"/>
      <c r="BL115" s="1453"/>
      <c r="BM115" s="1453"/>
      <c r="BN115" s="1453"/>
      <c r="BO115" s="1453"/>
      <c r="BP115" s="1453"/>
      <c r="BQ115" s="318"/>
      <c r="BR115" s="1361"/>
      <c r="BS115" s="1362"/>
      <c r="BT115" s="1362"/>
      <c r="BU115" s="1362"/>
      <c r="BV115" s="1363"/>
      <c r="BW115" s="1366"/>
      <c r="BX115" s="1366"/>
      <c r="BY115" s="1366"/>
      <c r="BZ115" s="1367"/>
      <c r="CA115" s="297"/>
      <c r="CB115" s="1361"/>
      <c r="CC115" s="1362"/>
      <c r="CD115" s="1362"/>
      <c r="CE115" s="1362"/>
      <c r="CF115" s="1363"/>
      <c r="CG115" s="1366"/>
      <c r="CH115" s="1366"/>
      <c r="CI115" s="1366"/>
      <c r="CJ115" s="1367"/>
      <c r="CK115" s="297"/>
      <c r="CL115" s="1446"/>
      <c r="CM115" s="1447"/>
      <c r="CN115" s="1447"/>
      <c r="CO115" s="1447"/>
      <c r="CP115" s="1447"/>
      <c r="CQ115" s="1447"/>
      <c r="CR115" s="1447"/>
      <c r="CS115" s="1447"/>
      <c r="CT115" s="1448"/>
      <c r="CU115" s="355"/>
      <c r="CV115" s="320"/>
    </row>
    <row r="116" spans="1:100" ht="15.75" customHeight="1">
      <c r="A116" s="315"/>
      <c r="B116" s="1452"/>
      <c r="C116" s="1453"/>
      <c r="D116" s="1453"/>
      <c r="E116" s="1453"/>
      <c r="F116" s="1453"/>
      <c r="G116" s="1453"/>
      <c r="H116" s="1453"/>
      <c r="I116" s="1453"/>
      <c r="J116" s="1453"/>
      <c r="K116" s="1453"/>
      <c r="L116" s="1453"/>
      <c r="M116" s="1453"/>
      <c r="N116" s="1453"/>
      <c r="O116" s="1453"/>
      <c r="P116" s="1453"/>
      <c r="Q116" s="1453"/>
      <c r="R116" s="1453"/>
      <c r="S116" s="1453"/>
      <c r="T116" s="1453"/>
      <c r="U116" s="1453"/>
      <c r="V116" s="1453"/>
      <c r="W116" s="1453"/>
      <c r="X116" s="1453"/>
      <c r="Y116" s="1453"/>
      <c r="Z116" s="1453"/>
      <c r="AA116" s="1453"/>
      <c r="AB116" s="1453"/>
      <c r="AC116" s="1453"/>
      <c r="AD116" s="1453"/>
      <c r="AE116" s="1453"/>
      <c r="AF116" s="1453"/>
      <c r="AG116" s="1453"/>
      <c r="AH116" s="1453"/>
      <c r="AI116" s="1453"/>
      <c r="AJ116" s="1453"/>
      <c r="AK116" s="1453"/>
      <c r="AL116" s="1453"/>
      <c r="AM116" s="1453"/>
      <c r="AN116" s="1453"/>
      <c r="AO116" s="1453"/>
      <c r="AP116" s="1453"/>
      <c r="AQ116" s="1453"/>
      <c r="AR116" s="1453"/>
      <c r="AS116" s="1453"/>
      <c r="AT116" s="1453"/>
      <c r="AU116" s="1453"/>
      <c r="AV116" s="1453"/>
      <c r="AW116" s="1453"/>
      <c r="AX116" s="1453"/>
      <c r="AY116" s="1453"/>
      <c r="AZ116" s="1453"/>
      <c r="BA116" s="1453"/>
      <c r="BB116" s="1453"/>
      <c r="BC116" s="1453"/>
      <c r="BD116" s="1453"/>
      <c r="BE116" s="1453"/>
      <c r="BF116" s="1453"/>
      <c r="BG116" s="1453"/>
      <c r="BH116" s="1453"/>
      <c r="BI116" s="1453"/>
      <c r="BJ116" s="1453"/>
      <c r="BK116" s="1453"/>
      <c r="BL116" s="1453"/>
      <c r="BM116" s="1453"/>
      <c r="BN116" s="1453"/>
      <c r="BO116" s="1453"/>
      <c r="BP116" s="1453"/>
      <c r="BQ116" s="318"/>
      <c r="BR116" s="297"/>
      <c r="BS116" s="297"/>
      <c r="BT116" s="297"/>
      <c r="BU116" s="297"/>
      <c r="BV116" s="297"/>
      <c r="BW116" s="297"/>
      <c r="BX116" s="297"/>
      <c r="BY116" s="297"/>
      <c r="BZ116" s="297"/>
      <c r="CA116" s="297"/>
      <c r="CB116" s="297"/>
      <c r="CC116" s="297"/>
      <c r="CD116" s="297"/>
      <c r="CE116" s="297"/>
      <c r="CF116" s="297"/>
      <c r="CG116" s="297"/>
      <c r="CH116" s="297"/>
      <c r="CI116" s="297"/>
      <c r="CJ116" s="297"/>
      <c r="CK116" s="297"/>
      <c r="CL116" s="1446"/>
      <c r="CM116" s="1447"/>
      <c r="CN116" s="1447"/>
      <c r="CO116" s="1447"/>
      <c r="CP116" s="1447"/>
      <c r="CQ116" s="1447"/>
      <c r="CR116" s="1447"/>
      <c r="CS116" s="1447"/>
      <c r="CT116" s="1448"/>
      <c r="CU116" s="355"/>
      <c r="CV116" s="320"/>
    </row>
    <row r="117" spans="1:100" ht="15.75" customHeight="1">
      <c r="A117" s="315"/>
      <c r="B117" s="1452"/>
      <c r="C117" s="1453"/>
      <c r="D117" s="1453"/>
      <c r="E117" s="1453"/>
      <c r="F117" s="1453"/>
      <c r="G117" s="1453"/>
      <c r="H117" s="1453"/>
      <c r="I117" s="1453"/>
      <c r="J117" s="1453"/>
      <c r="K117" s="1453"/>
      <c r="L117" s="1453"/>
      <c r="M117" s="1453"/>
      <c r="N117" s="1453"/>
      <c r="O117" s="1453"/>
      <c r="P117" s="1453"/>
      <c r="Q117" s="1453"/>
      <c r="R117" s="1453"/>
      <c r="S117" s="1453"/>
      <c r="T117" s="1453"/>
      <c r="U117" s="1453"/>
      <c r="V117" s="1453"/>
      <c r="W117" s="1453"/>
      <c r="X117" s="1453"/>
      <c r="Y117" s="1453"/>
      <c r="Z117" s="1453"/>
      <c r="AA117" s="1453"/>
      <c r="AB117" s="1453"/>
      <c r="AC117" s="1453"/>
      <c r="AD117" s="1453"/>
      <c r="AE117" s="1453"/>
      <c r="AF117" s="1453"/>
      <c r="AG117" s="1453"/>
      <c r="AH117" s="1453"/>
      <c r="AI117" s="1453"/>
      <c r="AJ117" s="1453"/>
      <c r="AK117" s="1453"/>
      <c r="AL117" s="1453"/>
      <c r="AM117" s="1453"/>
      <c r="AN117" s="1453"/>
      <c r="AO117" s="1453"/>
      <c r="AP117" s="1453"/>
      <c r="AQ117" s="1453"/>
      <c r="AR117" s="1453"/>
      <c r="AS117" s="1453"/>
      <c r="AT117" s="1453"/>
      <c r="AU117" s="1453"/>
      <c r="AV117" s="1453"/>
      <c r="AW117" s="1453"/>
      <c r="AX117" s="1453"/>
      <c r="AY117" s="1453"/>
      <c r="AZ117" s="1453"/>
      <c r="BA117" s="1453"/>
      <c r="BB117" s="1453"/>
      <c r="BC117" s="1453"/>
      <c r="BD117" s="1453"/>
      <c r="BE117" s="1453"/>
      <c r="BF117" s="1453"/>
      <c r="BG117" s="1453"/>
      <c r="BH117" s="1453"/>
      <c r="BI117" s="1453"/>
      <c r="BJ117" s="1453"/>
      <c r="BK117" s="1453"/>
      <c r="BL117" s="1453"/>
      <c r="BM117" s="1453"/>
      <c r="BN117" s="1453"/>
      <c r="BO117" s="1453"/>
      <c r="BP117" s="1453"/>
      <c r="BQ117" s="318"/>
      <c r="BR117" s="1358" t="s">
        <v>98</v>
      </c>
      <c r="BS117" s="1359"/>
      <c r="BT117" s="1359"/>
      <c r="BU117" s="1359"/>
      <c r="BV117" s="1360"/>
      <c r="BW117" s="1364"/>
      <c r="BX117" s="1364"/>
      <c r="BY117" s="1364"/>
      <c r="BZ117" s="1365"/>
      <c r="CA117" s="297"/>
      <c r="CB117" s="1358" t="s">
        <v>141</v>
      </c>
      <c r="CC117" s="1359"/>
      <c r="CD117" s="1359"/>
      <c r="CE117" s="1359"/>
      <c r="CF117" s="1360"/>
      <c r="CG117" s="1364"/>
      <c r="CH117" s="1364"/>
      <c r="CI117" s="1364"/>
      <c r="CJ117" s="1365"/>
      <c r="CK117" s="297"/>
      <c r="CL117" s="1446"/>
      <c r="CM117" s="1447"/>
      <c r="CN117" s="1447"/>
      <c r="CO117" s="1447"/>
      <c r="CP117" s="1447"/>
      <c r="CQ117" s="1447"/>
      <c r="CR117" s="1447"/>
      <c r="CS117" s="1447"/>
      <c r="CT117" s="1448"/>
      <c r="CU117" s="355"/>
      <c r="CV117" s="320"/>
    </row>
    <row r="118" spans="1:100" ht="15.75" customHeight="1">
      <c r="A118" s="315"/>
      <c r="B118" s="343"/>
      <c r="C118" s="297"/>
      <c r="D118" s="297"/>
      <c r="E118" s="297"/>
      <c r="F118" s="297"/>
      <c r="G118" s="297"/>
      <c r="H118" s="297"/>
      <c r="I118" s="297"/>
      <c r="J118" s="297"/>
      <c r="K118" s="297"/>
      <c r="L118" s="297"/>
      <c r="M118" s="297"/>
      <c r="N118" s="297"/>
      <c r="O118" s="297"/>
      <c r="P118" s="297"/>
      <c r="Q118" s="297"/>
      <c r="R118" s="297"/>
      <c r="S118" s="297"/>
      <c r="T118" s="297"/>
      <c r="U118" s="297"/>
      <c r="V118" s="297"/>
      <c r="W118" s="297"/>
      <c r="X118" s="297"/>
      <c r="Y118" s="297"/>
      <c r="Z118" s="297"/>
      <c r="AA118" s="297"/>
      <c r="AB118" s="297"/>
      <c r="AC118" s="297"/>
      <c r="AD118" s="297"/>
      <c r="AE118" s="297"/>
      <c r="AF118" s="297"/>
      <c r="AG118" s="297"/>
      <c r="AH118" s="297"/>
      <c r="AI118" s="297"/>
      <c r="AJ118" s="297"/>
      <c r="AK118" s="297"/>
      <c r="AL118" s="297"/>
      <c r="AM118" s="297"/>
      <c r="AN118" s="297"/>
      <c r="AO118" s="297"/>
      <c r="AP118" s="297"/>
      <c r="AQ118" s="297"/>
      <c r="AR118" s="297"/>
      <c r="AS118" s="297"/>
      <c r="AT118" s="297"/>
      <c r="AU118" s="297"/>
      <c r="AV118" s="297"/>
      <c r="AW118" s="297"/>
      <c r="AX118" s="297"/>
      <c r="AY118" s="297"/>
      <c r="AZ118" s="297"/>
      <c r="BA118" s="297"/>
      <c r="BB118" s="297"/>
      <c r="BC118" s="297"/>
      <c r="BD118" s="297"/>
      <c r="BE118" s="297"/>
      <c r="BF118" s="297"/>
      <c r="BG118" s="297"/>
      <c r="BH118" s="297"/>
      <c r="BI118" s="297"/>
      <c r="BJ118" s="297"/>
      <c r="BK118" s="297"/>
      <c r="BL118" s="297"/>
      <c r="BM118" s="297"/>
      <c r="BN118" s="297"/>
      <c r="BO118" s="297"/>
      <c r="BP118" s="297"/>
      <c r="BQ118" s="318"/>
      <c r="BR118" s="1361"/>
      <c r="BS118" s="1362"/>
      <c r="BT118" s="1362"/>
      <c r="BU118" s="1362"/>
      <c r="BV118" s="1363"/>
      <c r="BW118" s="1366"/>
      <c r="BX118" s="1366"/>
      <c r="BY118" s="1366"/>
      <c r="BZ118" s="1367"/>
      <c r="CA118" s="297"/>
      <c r="CB118" s="1361"/>
      <c r="CC118" s="1362"/>
      <c r="CD118" s="1362"/>
      <c r="CE118" s="1362"/>
      <c r="CF118" s="1363"/>
      <c r="CG118" s="1366"/>
      <c r="CH118" s="1366"/>
      <c r="CI118" s="1366"/>
      <c r="CJ118" s="1367"/>
      <c r="CK118" s="297"/>
      <c r="CL118" s="1446"/>
      <c r="CM118" s="1447"/>
      <c r="CN118" s="1447"/>
      <c r="CO118" s="1447"/>
      <c r="CP118" s="1447"/>
      <c r="CQ118" s="1447"/>
      <c r="CR118" s="1447"/>
      <c r="CS118" s="1447"/>
      <c r="CT118" s="1448"/>
      <c r="CU118" s="355"/>
      <c r="CV118" s="320"/>
    </row>
    <row r="119" spans="1:100" ht="15.75" customHeight="1">
      <c r="A119" s="315"/>
      <c r="B119" s="1407"/>
      <c r="C119" s="1408"/>
      <c r="D119" s="1408"/>
      <c r="E119" s="1408"/>
      <c r="F119" s="1408"/>
      <c r="G119" s="1408"/>
      <c r="H119" s="1408"/>
      <c r="I119" s="1408"/>
      <c r="J119" s="1408"/>
      <c r="K119" s="1408"/>
      <c r="L119" s="1408"/>
      <c r="M119" s="1408"/>
      <c r="N119" s="1408"/>
      <c r="O119" s="1408"/>
      <c r="P119" s="1408"/>
      <c r="Q119" s="1408"/>
      <c r="R119" s="1408"/>
      <c r="S119" s="1408"/>
      <c r="T119" s="1408"/>
      <c r="U119" s="1408"/>
      <c r="V119" s="1408"/>
      <c r="W119" s="1408"/>
      <c r="X119" s="1408"/>
      <c r="Y119" s="1408"/>
      <c r="Z119" s="1408"/>
      <c r="AA119" s="1408"/>
      <c r="AB119" s="1408"/>
      <c r="AC119" s="1408"/>
      <c r="AD119" s="1408"/>
      <c r="AE119" s="1408"/>
      <c r="AF119" s="1408"/>
      <c r="AG119" s="1408"/>
      <c r="AH119" s="1408"/>
      <c r="AI119" s="344"/>
      <c r="AJ119" s="1408"/>
      <c r="AK119" s="1408"/>
      <c r="AL119" s="1408"/>
      <c r="AM119" s="1408"/>
      <c r="AN119" s="1408"/>
      <c r="AO119" s="1408"/>
      <c r="AP119" s="1408"/>
      <c r="AQ119" s="1408"/>
      <c r="AR119" s="1408"/>
      <c r="AS119" s="1408"/>
      <c r="AT119" s="1408"/>
      <c r="AU119" s="1408"/>
      <c r="AV119" s="1408"/>
      <c r="AW119" s="1408"/>
      <c r="AX119" s="1408"/>
      <c r="AY119" s="1408"/>
      <c r="AZ119" s="1408"/>
      <c r="BA119" s="1408"/>
      <c r="BB119" s="1408"/>
      <c r="BC119" s="1408"/>
      <c r="BD119" s="1408"/>
      <c r="BE119" s="1408"/>
      <c r="BF119" s="1408"/>
      <c r="BG119" s="1408"/>
      <c r="BH119" s="1408"/>
      <c r="BI119" s="1408"/>
      <c r="BJ119" s="1408"/>
      <c r="BK119" s="1408"/>
      <c r="BL119" s="1408"/>
      <c r="BM119" s="1408"/>
      <c r="BN119" s="1408"/>
      <c r="BO119" s="1408"/>
      <c r="BP119" s="1408"/>
      <c r="BQ119" s="318"/>
      <c r="BR119" s="297"/>
      <c r="BS119" s="297"/>
      <c r="BT119" s="297"/>
      <c r="BU119" s="297"/>
      <c r="BV119" s="297"/>
      <c r="BW119" s="297"/>
      <c r="BX119" s="297"/>
      <c r="BY119" s="297"/>
      <c r="BZ119" s="297"/>
      <c r="CA119" s="297"/>
      <c r="CB119" s="297"/>
      <c r="CC119" s="297"/>
      <c r="CD119" s="297"/>
      <c r="CE119" s="297"/>
      <c r="CF119" s="297"/>
      <c r="CG119" s="297"/>
      <c r="CH119" s="297"/>
      <c r="CI119" s="297"/>
      <c r="CJ119" s="297"/>
      <c r="CK119" s="297"/>
      <c r="CL119" s="1446"/>
      <c r="CM119" s="1447"/>
      <c r="CN119" s="1447"/>
      <c r="CO119" s="1447"/>
      <c r="CP119" s="1447"/>
      <c r="CQ119" s="1447"/>
      <c r="CR119" s="1447"/>
      <c r="CS119" s="1447"/>
      <c r="CT119" s="1448"/>
      <c r="CU119" s="355"/>
      <c r="CV119" s="320"/>
    </row>
    <row r="120" spans="1:100" ht="15.75" customHeight="1">
      <c r="A120" s="315"/>
      <c r="B120" s="1409"/>
      <c r="C120" s="1410"/>
      <c r="D120" s="1410"/>
      <c r="E120" s="1410"/>
      <c r="F120" s="1410"/>
      <c r="G120" s="1410"/>
      <c r="H120" s="1410"/>
      <c r="I120" s="1410"/>
      <c r="J120" s="1410"/>
      <c r="K120" s="1410"/>
      <c r="L120" s="1410"/>
      <c r="M120" s="1410"/>
      <c r="N120" s="1410"/>
      <c r="O120" s="1410"/>
      <c r="P120" s="1410"/>
      <c r="Q120" s="1410"/>
      <c r="R120" s="1410"/>
      <c r="S120" s="1410"/>
      <c r="T120" s="1410"/>
      <c r="U120" s="1410"/>
      <c r="V120" s="1410"/>
      <c r="W120" s="1410"/>
      <c r="X120" s="1410"/>
      <c r="Y120" s="1410"/>
      <c r="Z120" s="1410"/>
      <c r="AA120" s="1410"/>
      <c r="AB120" s="1410"/>
      <c r="AC120" s="1410"/>
      <c r="AD120" s="1410"/>
      <c r="AE120" s="1410"/>
      <c r="AF120" s="1410"/>
      <c r="AG120" s="1410"/>
      <c r="AH120" s="1410"/>
      <c r="AI120" s="344"/>
      <c r="AJ120" s="1410"/>
      <c r="AK120" s="1410"/>
      <c r="AL120" s="1410"/>
      <c r="AM120" s="1410"/>
      <c r="AN120" s="1410"/>
      <c r="AO120" s="1410"/>
      <c r="AP120" s="1410"/>
      <c r="AQ120" s="1410"/>
      <c r="AR120" s="1410"/>
      <c r="AS120" s="1410"/>
      <c r="AT120" s="1410"/>
      <c r="AU120" s="1410"/>
      <c r="AV120" s="1410"/>
      <c r="AW120" s="1410"/>
      <c r="AX120" s="1410"/>
      <c r="AY120" s="1410"/>
      <c r="AZ120" s="1410"/>
      <c r="BA120" s="1410"/>
      <c r="BB120" s="1410"/>
      <c r="BC120" s="1410"/>
      <c r="BD120" s="1410"/>
      <c r="BE120" s="1410"/>
      <c r="BF120" s="1410"/>
      <c r="BG120" s="1410"/>
      <c r="BH120" s="1410"/>
      <c r="BI120" s="1410"/>
      <c r="BJ120" s="1410"/>
      <c r="BK120" s="1410"/>
      <c r="BL120" s="1410"/>
      <c r="BM120" s="1410"/>
      <c r="BN120" s="1410"/>
      <c r="BO120" s="1410"/>
      <c r="BP120" s="1410"/>
      <c r="BQ120" s="315"/>
      <c r="BR120" s="1358" t="s">
        <v>105</v>
      </c>
      <c r="BS120" s="1359"/>
      <c r="BT120" s="1359"/>
      <c r="BU120" s="1359"/>
      <c r="BV120" s="1360"/>
      <c r="BW120" s="1364"/>
      <c r="BX120" s="1364"/>
      <c r="BY120" s="1364"/>
      <c r="BZ120" s="1365"/>
      <c r="CA120" s="297"/>
      <c r="CB120" s="1358" t="s">
        <v>597</v>
      </c>
      <c r="CC120" s="1359"/>
      <c r="CD120" s="1359"/>
      <c r="CE120" s="1359"/>
      <c r="CF120" s="1360"/>
      <c r="CG120" s="1454"/>
      <c r="CH120" s="1364"/>
      <c r="CI120" s="1364"/>
      <c r="CJ120" s="1365"/>
      <c r="CK120" s="297"/>
      <c r="CL120" s="1446"/>
      <c r="CM120" s="1447"/>
      <c r="CN120" s="1447"/>
      <c r="CO120" s="1447"/>
      <c r="CP120" s="1447"/>
      <c r="CQ120" s="1447"/>
      <c r="CR120" s="1447"/>
      <c r="CS120" s="1447"/>
      <c r="CT120" s="1448"/>
      <c r="CU120" s="355"/>
      <c r="CV120" s="316"/>
    </row>
    <row r="121" spans="1:100" ht="15.75" customHeight="1">
      <c r="A121" s="315"/>
      <c r="B121" s="1407"/>
      <c r="C121" s="1408"/>
      <c r="D121" s="1408"/>
      <c r="E121" s="1408"/>
      <c r="F121" s="1408"/>
      <c r="G121" s="1408"/>
      <c r="H121" s="1408"/>
      <c r="I121" s="1408"/>
      <c r="J121" s="1408"/>
      <c r="K121" s="1408"/>
      <c r="L121" s="1408"/>
      <c r="M121" s="1408"/>
      <c r="N121" s="1408"/>
      <c r="O121" s="1408"/>
      <c r="P121" s="1408"/>
      <c r="Q121" s="1408"/>
      <c r="R121" s="1408"/>
      <c r="S121" s="1408"/>
      <c r="T121" s="1408"/>
      <c r="U121" s="1408"/>
      <c r="V121" s="1408"/>
      <c r="W121" s="1408"/>
      <c r="X121" s="1408"/>
      <c r="Y121" s="1408"/>
      <c r="Z121" s="1408"/>
      <c r="AA121" s="1408"/>
      <c r="AB121" s="1408"/>
      <c r="AC121" s="1408"/>
      <c r="AD121" s="1408"/>
      <c r="AE121" s="1408"/>
      <c r="AF121" s="1408"/>
      <c r="AG121" s="1408"/>
      <c r="AH121" s="1408"/>
      <c r="AI121" s="344"/>
      <c r="AJ121" s="1408"/>
      <c r="AK121" s="1408"/>
      <c r="AL121" s="1408"/>
      <c r="AM121" s="1408"/>
      <c r="AN121" s="1408"/>
      <c r="AO121" s="1408"/>
      <c r="AP121" s="1408"/>
      <c r="AQ121" s="1408"/>
      <c r="AR121" s="1408"/>
      <c r="AS121" s="1408"/>
      <c r="AT121" s="1408"/>
      <c r="AU121" s="1408"/>
      <c r="AV121" s="1408"/>
      <c r="AW121" s="1408"/>
      <c r="AX121" s="1408"/>
      <c r="AY121" s="1408"/>
      <c r="AZ121" s="1408"/>
      <c r="BA121" s="1408"/>
      <c r="BB121" s="1408"/>
      <c r="BC121" s="1408"/>
      <c r="BD121" s="1408"/>
      <c r="BE121" s="1408"/>
      <c r="BF121" s="1408"/>
      <c r="BG121" s="1408"/>
      <c r="BH121" s="1408"/>
      <c r="BI121" s="1408"/>
      <c r="BJ121" s="1408"/>
      <c r="BK121" s="1408"/>
      <c r="BL121" s="1408"/>
      <c r="BM121" s="1408"/>
      <c r="BN121" s="1408"/>
      <c r="BO121" s="1408"/>
      <c r="BP121" s="1408"/>
      <c r="BQ121" s="317"/>
      <c r="BR121" s="1361"/>
      <c r="BS121" s="1362"/>
      <c r="BT121" s="1362"/>
      <c r="BU121" s="1362"/>
      <c r="BV121" s="1363"/>
      <c r="BW121" s="1366"/>
      <c r="BX121" s="1366"/>
      <c r="BY121" s="1366"/>
      <c r="BZ121" s="1367"/>
      <c r="CA121" s="297"/>
      <c r="CB121" s="1361"/>
      <c r="CC121" s="1362"/>
      <c r="CD121" s="1362"/>
      <c r="CE121" s="1362"/>
      <c r="CF121" s="1363"/>
      <c r="CG121" s="1366"/>
      <c r="CH121" s="1366"/>
      <c r="CI121" s="1366"/>
      <c r="CJ121" s="1367"/>
      <c r="CK121" s="297"/>
      <c r="CL121" s="1446"/>
      <c r="CM121" s="1447"/>
      <c r="CN121" s="1447"/>
      <c r="CO121" s="1447"/>
      <c r="CP121" s="1447"/>
      <c r="CQ121" s="1447"/>
      <c r="CR121" s="1447"/>
      <c r="CS121" s="1447"/>
      <c r="CT121" s="1448"/>
      <c r="CU121" s="355"/>
      <c r="CV121" s="316"/>
    </row>
    <row r="122" spans="1:100" ht="15.75" customHeight="1">
      <c r="A122" s="315"/>
      <c r="B122" s="1409"/>
      <c r="C122" s="1410"/>
      <c r="D122" s="1410"/>
      <c r="E122" s="1410"/>
      <c r="F122" s="1410"/>
      <c r="G122" s="1410"/>
      <c r="H122" s="1410"/>
      <c r="I122" s="1410"/>
      <c r="J122" s="1410"/>
      <c r="K122" s="1410"/>
      <c r="L122" s="1410"/>
      <c r="M122" s="1410"/>
      <c r="N122" s="1410"/>
      <c r="O122" s="1410"/>
      <c r="P122" s="1410"/>
      <c r="Q122" s="1410"/>
      <c r="R122" s="1410"/>
      <c r="S122" s="1410"/>
      <c r="T122" s="1410"/>
      <c r="U122" s="1410"/>
      <c r="V122" s="1410"/>
      <c r="W122" s="1410"/>
      <c r="X122" s="1410"/>
      <c r="Y122" s="1410"/>
      <c r="Z122" s="1410"/>
      <c r="AA122" s="1410"/>
      <c r="AB122" s="1410"/>
      <c r="AC122" s="1410"/>
      <c r="AD122" s="1410"/>
      <c r="AE122" s="1410"/>
      <c r="AF122" s="1410"/>
      <c r="AG122" s="1410"/>
      <c r="AH122" s="1410"/>
      <c r="AI122" s="344"/>
      <c r="AJ122" s="1410"/>
      <c r="AK122" s="1410"/>
      <c r="AL122" s="1410"/>
      <c r="AM122" s="1410"/>
      <c r="AN122" s="1410"/>
      <c r="AO122" s="1410"/>
      <c r="AP122" s="1410"/>
      <c r="AQ122" s="1410"/>
      <c r="AR122" s="1410"/>
      <c r="AS122" s="1410"/>
      <c r="AT122" s="1410"/>
      <c r="AU122" s="1410"/>
      <c r="AV122" s="1410"/>
      <c r="AW122" s="1410"/>
      <c r="AX122" s="1410"/>
      <c r="AY122" s="1410"/>
      <c r="AZ122" s="1410"/>
      <c r="BA122" s="1410"/>
      <c r="BB122" s="1410"/>
      <c r="BC122" s="1410"/>
      <c r="BD122" s="1410"/>
      <c r="BE122" s="1410"/>
      <c r="BF122" s="1410"/>
      <c r="BG122" s="1410"/>
      <c r="BH122" s="1410"/>
      <c r="BI122" s="1410"/>
      <c r="BJ122" s="1410"/>
      <c r="BK122" s="1410"/>
      <c r="BL122" s="1410"/>
      <c r="BM122" s="1410"/>
      <c r="BN122" s="1410"/>
      <c r="BO122" s="1410"/>
      <c r="BP122" s="1410"/>
      <c r="BQ122" s="317"/>
      <c r="BR122" s="297"/>
      <c r="BS122" s="297"/>
      <c r="BT122" s="297"/>
      <c r="BU122" s="297"/>
      <c r="BV122" s="297"/>
      <c r="BW122" s="297"/>
      <c r="BX122" s="297"/>
      <c r="BY122" s="297"/>
      <c r="BZ122" s="297"/>
      <c r="CA122" s="297"/>
      <c r="CB122" s="297"/>
      <c r="CC122" s="297"/>
      <c r="CD122" s="297"/>
      <c r="CE122" s="297"/>
      <c r="CF122" s="297"/>
      <c r="CG122" s="297"/>
      <c r="CH122" s="297"/>
      <c r="CI122" s="297"/>
      <c r="CJ122" s="297"/>
      <c r="CK122" s="297"/>
      <c r="CL122" s="1446"/>
      <c r="CM122" s="1447"/>
      <c r="CN122" s="1447"/>
      <c r="CO122" s="1447"/>
      <c r="CP122" s="1447"/>
      <c r="CQ122" s="1447"/>
      <c r="CR122" s="1447"/>
      <c r="CS122" s="1447"/>
      <c r="CT122" s="1448"/>
      <c r="CU122" s="355"/>
      <c r="CV122" s="316"/>
    </row>
    <row r="123" spans="1:100" ht="15.75" customHeight="1">
      <c r="A123" s="315"/>
      <c r="B123" s="1407"/>
      <c r="C123" s="1408"/>
      <c r="D123" s="1408"/>
      <c r="E123" s="1408"/>
      <c r="F123" s="1408"/>
      <c r="G123" s="1408"/>
      <c r="H123" s="1408"/>
      <c r="I123" s="1408"/>
      <c r="J123" s="1408"/>
      <c r="K123" s="1408"/>
      <c r="L123" s="1408"/>
      <c r="M123" s="1408"/>
      <c r="N123" s="1408"/>
      <c r="O123" s="1408"/>
      <c r="P123" s="1408"/>
      <c r="Q123" s="1408"/>
      <c r="R123" s="1408"/>
      <c r="S123" s="1408"/>
      <c r="T123" s="1408"/>
      <c r="U123" s="1408"/>
      <c r="V123" s="1408"/>
      <c r="W123" s="1408"/>
      <c r="X123" s="1408"/>
      <c r="Y123" s="1408"/>
      <c r="Z123" s="1408"/>
      <c r="AA123" s="1408"/>
      <c r="AB123" s="1408"/>
      <c r="AC123" s="1408"/>
      <c r="AD123" s="1408"/>
      <c r="AE123" s="1408"/>
      <c r="AF123" s="1408"/>
      <c r="AG123" s="1408"/>
      <c r="AH123" s="1408"/>
      <c r="AI123" s="344"/>
      <c r="AJ123" s="1408"/>
      <c r="AK123" s="1408"/>
      <c r="AL123" s="1408"/>
      <c r="AM123" s="1408"/>
      <c r="AN123" s="1408"/>
      <c r="AO123" s="1408"/>
      <c r="AP123" s="1408"/>
      <c r="AQ123" s="1408"/>
      <c r="AR123" s="1408"/>
      <c r="AS123" s="1408"/>
      <c r="AT123" s="1408"/>
      <c r="AU123" s="1408"/>
      <c r="AV123" s="1408"/>
      <c r="AW123" s="1408"/>
      <c r="AX123" s="1408"/>
      <c r="AY123" s="1408"/>
      <c r="AZ123" s="1408"/>
      <c r="BA123" s="1408"/>
      <c r="BB123" s="1408"/>
      <c r="BC123" s="1408"/>
      <c r="BD123" s="1408"/>
      <c r="BE123" s="1408"/>
      <c r="BF123" s="1408"/>
      <c r="BG123" s="1408"/>
      <c r="BH123" s="1408"/>
      <c r="BI123" s="1408"/>
      <c r="BJ123" s="1408"/>
      <c r="BK123" s="1408"/>
      <c r="BL123" s="1408"/>
      <c r="BM123" s="1408"/>
      <c r="BN123" s="1408"/>
      <c r="BO123" s="1408"/>
      <c r="BP123" s="1408"/>
      <c r="BQ123" s="345"/>
      <c r="BR123" s="1358" t="s">
        <v>111</v>
      </c>
      <c r="BS123" s="1359"/>
      <c r="BT123" s="1359"/>
      <c r="BU123" s="1359"/>
      <c r="BV123" s="1360"/>
      <c r="BW123" s="1364"/>
      <c r="BX123" s="1364"/>
      <c r="BY123" s="1364"/>
      <c r="BZ123" s="1365"/>
      <c r="CA123" s="297"/>
      <c r="CB123" s="1358" t="s">
        <v>73</v>
      </c>
      <c r="CC123" s="1359"/>
      <c r="CD123" s="1359"/>
      <c r="CE123" s="1359"/>
      <c r="CF123" s="1360"/>
      <c r="CG123" s="1364"/>
      <c r="CH123" s="1364"/>
      <c r="CI123" s="1364"/>
      <c r="CJ123" s="1365"/>
      <c r="CK123" s="297"/>
      <c r="CL123" s="1446"/>
      <c r="CM123" s="1447"/>
      <c r="CN123" s="1447"/>
      <c r="CO123" s="1447"/>
      <c r="CP123" s="1447"/>
      <c r="CQ123" s="1447"/>
      <c r="CR123" s="1447"/>
      <c r="CS123" s="1447"/>
      <c r="CT123" s="1448"/>
      <c r="CU123" s="355"/>
      <c r="CV123" s="316"/>
    </row>
    <row r="124" spans="1:100" ht="15.75" customHeight="1">
      <c r="A124" s="315"/>
      <c r="B124" s="1409"/>
      <c r="C124" s="1410"/>
      <c r="D124" s="1410"/>
      <c r="E124" s="1410"/>
      <c r="F124" s="1410"/>
      <c r="G124" s="1410"/>
      <c r="H124" s="1410"/>
      <c r="I124" s="1410"/>
      <c r="J124" s="1410"/>
      <c r="K124" s="1410"/>
      <c r="L124" s="1410"/>
      <c r="M124" s="1410"/>
      <c r="N124" s="1410"/>
      <c r="O124" s="1410"/>
      <c r="P124" s="1410"/>
      <c r="Q124" s="1410"/>
      <c r="R124" s="1410"/>
      <c r="S124" s="1410"/>
      <c r="T124" s="1410"/>
      <c r="U124" s="1410"/>
      <c r="V124" s="1410"/>
      <c r="W124" s="1410"/>
      <c r="X124" s="1410"/>
      <c r="Y124" s="1410"/>
      <c r="Z124" s="1410"/>
      <c r="AA124" s="1410"/>
      <c r="AB124" s="1410"/>
      <c r="AC124" s="1410"/>
      <c r="AD124" s="1410"/>
      <c r="AE124" s="1410"/>
      <c r="AF124" s="1410"/>
      <c r="AG124" s="1410"/>
      <c r="AH124" s="1410"/>
      <c r="AI124" s="344"/>
      <c r="AJ124" s="1410"/>
      <c r="AK124" s="1410"/>
      <c r="AL124" s="1410"/>
      <c r="AM124" s="1410"/>
      <c r="AN124" s="1410"/>
      <c r="AO124" s="1410"/>
      <c r="AP124" s="1410"/>
      <c r="AQ124" s="1410"/>
      <c r="AR124" s="1410"/>
      <c r="AS124" s="1410"/>
      <c r="AT124" s="1410"/>
      <c r="AU124" s="1410"/>
      <c r="AV124" s="1410"/>
      <c r="AW124" s="1410"/>
      <c r="AX124" s="1410"/>
      <c r="AY124" s="1410"/>
      <c r="AZ124" s="1410"/>
      <c r="BA124" s="1410"/>
      <c r="BB124" s="1410"/>
      <c r="BC124" s="1410"/>
      <c r="BD124" s="1410"/>
      <c r="BE124" s="1410"/>
      <c r="BF124" s="1410"/>
      <c r="BG124" s="1410"/>
      <c r="BH124" s="1410"/>
      <c r="BI124" s="1410"/>
      <c r="BJ124" s="1410"/>
      <c r="BK124" s="1410"/>
      <c r="BL124" s="1410"/>
      <c r="BM124" s="1410"/>
      <c r="BN124" s="1410"/>
      <c r="BO124" s="1410"/>
      <c r="BP124" s="1410"/>
      <c r="BQ124" s="345"/>
      <c r="BR124" s="1361"/>
      <c r="BS124" s="1362"/>
      <c r="BT124" s="1362"/>
      <c r="BU124" s="1362"/>
      <c r="BV124" s="1363"/>
      <c r="BW124" s="1366"/>
      <c r="BX124" s="1366"/>
      <c r="BY124" s="1366"/>
      <c r="BZ124" s="1367"/>
      <c r="CA124" s="297"/>
      <c r="CB124" s="1361"/>
      <c r="CC124" s="1362"/>
      <c r="CD124" s="1362"/>
      <c r="CE124" s="1362"/>
      <c r="CF124" s="1363"/>
      <c r="CG124" s="1366"/>
      <c r="CH124" s="1366"/>
      <c r="CI124" s="1366"/>
      <c r="CJ124" s="1367"/>
      <c r="CK124" s="297"/>
      <c r="CL124" s="1449"/>
      <c r="CM124" s="1450"/>
      <c r="CN124" s="1450"/>
      <c r="CO124" s="1450"/>
      <c r="CP124" s="1450"/>
      <c r="CQ124" s="1450"/>
      <c r="CR124" s="1450"/>
      <c r="CS124" s="1450"/>
      <c r="CT124" s="1451"/>
      <c r="CU124" s="355"/>
      <c r="CV124" s="316"/>
    </row>
    <row r="125" spans="1:100" ht="15.75" customHeight="1">
      <c r="A125" s="315"/>
      <c r="B125" s="1407"/>
      <c r="C125" s="1408"/>
      <c r="D125" s="1408"/>
      <c r="E125" s="1408"/>
      <c r="F125" s="1408"/>
      <c r="G125" s="1408"/>
      <c r="H125" s="1408"/>
      <c r="I125" s="1408"/>
      <c r="J125" s="1408"/>
      <c r="K125" s="1408"/>
      <c r="L125" s="1408"/>
      <c r="M125" s="1408"/>
      <c r="N125" s="1408"/>
      <c r="O125" s="1408"/>
      <c r="P125" s="1408"/>
      <c r="Q125" s="1408"/>
      <c r="R125" s="1408"/>
      <c r="S125" s="1408"/>
      <c r="T125" s="1408"/>
      <c r="U125" s="1408"/>
      <c r="V125" s="1408"/>
      <c r="W125" s="1408"/>
      <c r="X125" s="1408"/>
      <c r="Y125" s="1408"/>
      <c r="Z125" s="1408"/>
      <c r="AA125" s="1408"/>
      <c r="AB125" s="1408"/>
      <c r="AC125" s="1408"/>
      <c r="AD125" s="1408"/>
      <c r="AE125" s="1408"/>
      <c r="AF125" s="1408"/>
      <c r="AG125" s="1408"/>
      <c r="AH125" s="1408"/>
      <c r="AI125" s="344"/>
      <c r="AJ125" s="1408"/>
      <c r="AK125" s="1408"/>
      <c r="AL125" s="1408"/>
      <c r="AM125" s="1408"/>
      <c r="AN125" s="1408"/>
      <c r="AO125" s="1408"/>
      <c r="AP125" s="1408"/>
      <c r="AQ125" s="1408"/>
      <c r="AR125" s="1408"/>
      <c r="AS125" s="1408"/>
      <c r="AT125" s="1408"/>
      <c r="AU125" s="1408"/>
      <c r="AV125" s="1408"/>
      <c r="AW125" s="1408"/>
      <c r="AX125" s="1408"/>
      <c r="AY125" s="1408"/>
      <c r="AZ125" s="1408"/>
      <c r="BA125" s="1408"/>
      <c r="BB125" s="1408"/>
      <c r="BC125" s="1408"/>
      <c r="BD125" s="1408"/>
      <c r="BE125" s="1408"/>
      <c r="BF125" s="1408"/>
      <c r="BG125" s="1408"/>
      <c r="BH125" s="1408"/>
      <c r="BI125" s="1408"/>
      <c r="BJ125" s="1408"/>
      <c r="BK125" s="1408"/>
      <c r="BL125" s="1408"/>
      <c r="BM125" s="1408"/>
      <c r="BN125" s="1408"/>
      <c r="BO125" s="1408"/>
      <c r="BP125" s="1408"/>
      <c r="BQ125" s="318"/>
      <c r="BR125" s="1432"/>
      <c r="BS125" s="1432"/>
      <c r="BT125" s="1432"/>
      <c r="BU125" s="1432"/>
      <c r="BV125" s="1432"/>
      <c r="BW125" s="1432"/>
      <c r="BX125" s="1432"/>
      <c r="BY125" s="1432"/>
      <c r="BZ125" s="1432"/>
      <c r="CA125" s="1432"/>
      <c r="CB125" s="1432"/>
      <c r="CC125" s="1432"/>
      <c r="CD125" s="1432"/>
      <c r="CE125" s="1432"/>
      <c r="CF125" s="1432"/>
      <c r="CG125" s="1432"/>
      <c r="CH125" s="1432"/>
      <c r="CI125" s="1432"/>
      <c r="CJ125" s="1432"/>
      <c r="CK125" s="297"/>
      <c r="CL125" s="297"/>
      <c r="CM125" s="297"/>
      <c r="CN125" s="297"/>
      <c r="CO125" s="297"/>
      <c r="CP125" s="297"/>
      <c r="CQ125" s="297"/>
      <c r="CR125" s="297"/>
      <c r="CS125" s="297"/>
      <c r="CT125" s="297"/>
      <c r="CU125" s="340"/>
      <c r="CV125" s="316"/>
    </row>
    <row r="126" spans="1:100" ht="15.75" customHeight="1">
      <c r="A126" s="315"/>
      <c r="B126" s="1409"/>
      <c r="C126" s="1410"/>
      <c r="D126" s="1410"/>
      <c r="E126" s="1410"/>
      <c r="F126" s="1410"/>
      <c r="G126" s="1410"/>
      <c r="H126" s="1410"/>
      <c r="I126" s="1410"/>
      <c r="J126" s="1410"/>
      <c r="K126" s="1410"/>
      <c r="L126" s="1410"/>
      <c r="M126" s="1410"/>
      <c r="N126" s="1410"/>
      <c r="O126" s="1410"/>
      <c r="P126" s="1410"/>
      <c r="Q126" s="1410"/>
      <c r="R126" s="1410"/>
      <c r="S126" s="1410"/>
      <c r="T126" s="1410"/>
      <c r="U126" s="1410"/>
      <c r="V126" s="1410"/>
      <c r="W126" s="1410"/>
      <c r="X126" s="1410"/>
      <c r="Y126" s="1410"/>
      <c r="Z126" s="1410"/>
      <c r="AA126" s="1410"/>
      <c r="AB126" s="1410"/>
      <c r="AC126" s="1410"/>
      <c r="AD126" s="1410"/>
      <c r="AE126" s="1410"/>
      <c r="AF126" s="1410"/>
      <c r="AG126" s="1410"/>
      <c r="AH126" s="1410"/>
      <c r="AI126" s="344"/>
      <c r="AJ126" s="1410"/>
      <c r="AK126" s="1410"/>
      <c r="AL126" s="1410"/>
      <c r="AM126" s="1410"/>
      <c r="AN126" s="1410"/>
      <c r="AO126" s="1410"/>
      <c r="AP126" s="1410"/>
      <c r="AQ126" s="1410"/>
      <c r="AR126" s="1410"/>
      <c r="AS126" s="1410"/>
      <c r="AT126" s="1410"/>
      <c r="AU126" s="1410"/>
      <c r="AV126" s="1410"/>
      <c r="AW126" s="1410"/>
      <c r="AX126" s="1410"/>
      <c r="AY126" s="1410"/>
      <c r="AZ126" s="1410"/>
      <c r="BA126" s="1410"/>
      <c r="BB126" s="1410"/>
      <c r="BC126" s="1410"/>
      <c r="BD126" s="1410"/>
      <c r="BE126" s="1410"/>
      <c r="BF126" s="1410"/>
      <c r="BG126" s="1410"/>
      <c r="BH126" s="1410"/>
      <c r="BI126" s="1410"/>
      <c r="BJ126" s="1410"/>
      <c r="BK126" s="1410"/>
      <c r="BL126" s="1410"/>
      <c r="BM126" s="1410"/>
      <c r="BN126" s="1410"/>
      <c r="BO126" s="1410"/>
      <c r="BP126" s="1410"/>
      <c r="BQ126" s="318"/>
      <c r="BR126" s="1433" t="s">
        <v>596</v>
      </c>
      <c r="BS126" s="1433"/>
      <c r="BT126" s="1433"/>
      <c r="BU126" s="1433"/>
      <c r="BV126" s="1433"/>
      <c r="BW126" s="1433"/>
      <c r="BX126" s="1433"/>
      <c r="BY126" s="1433"/>
      <c r="BZ126" s="1433"/>
      <c r="CA126" s="1433"/>
      <c r="CB126" s="1433"/>
      <c r="CC126" s="1433"/>
      <c r="CD126" s="1433"/>
      <c r="CE126" s="1433"/>
      <c r="CF126" s="1433"/>
      <c r="CG126" s="1433"/>
      <c r="CH126" s="1433"/>
      <c r="CI126" s="1433"/>
      <c r="CJ126" s="1433"/>
      <c r="CK126" s="1433"/>
      <c r="CL126" s="1433"/>
      <c r="CM126" s="1433"/>
      <c r="CN126" s="1433"/>
      <c r="CO126" s="1433"/>
      <c r="CP126" s="1433"/>
      <c r="CQ126" s="1433"/>
      <c r="CR126" s="1433"/>
      <c r="CS126" s="1433"/>
      <c r="CT126" s="1433"/>
      <c r="CU126" s="1434"/>
      <c r="CV126" s="316"/>
    </row>
    <row r="127" spans="1:100" ht="15.75" customHeight="1">
      <c r="A127" s="315"/>
      <c r="B127" s="1407"/>
      <c r="C127" s="1408"/>
      <c r="D127" s="1408"/>
      <c r="E127" s="1408"/>
      <c r="F127" s="1408"/>
      <c r="G127" s="1408"/>
      <c r="H127" s="1408"/>
      <c r="I127" s="1408"/>
      <c r="J127" s="1408"/>
      <c r="K127" s="1408"/>
      <c r="L127" s="1408"/>
      <c r="M127" s="1408"/>
      <c r="N127" s="1408"/>
      <c r="O127" s="1408"/>
      <c r="P127" s="1408"/>
      <c r="Q127" s="1408"/>
      <c r="R127" s="1408"/>
      <c r="S127" s="1408"/>
      <c r="T127" s="1408"/>
      <c r="U127" s="1408"/>
      <c r="V127" s="1408"/>
      <c r="W127" s="1408"/>
      <c r="X127" s="1408"/>
      <c r="Y127" s="1408"/>
      <c r="Z127" s="1408"/>
      <c r="AA127" s="1408"/>
      <c r="AB127" s="1408"/>
      <c r="AC127" s="1408"/>
      <c r="AD127" s="1408"/>
      <c r="AE127" s="1408"/>
      <c r="AF127" s="1408"/>
      <c r="AG127" s="1408"/>
      <c r="AH127" s="1408"/>
      <c r="AI127" s="344"/>
      <c r="AJ127" s="1408"/>
      <c r="AK127" s="1408"/>
      <c r="AL127" s="1408"/>
      <c r="AM127" s="1408"/>
      <c r="AN127" s="1408"/>
      <c r="AO127" s="1408"/>
      <c r="AP127" s="1408"/>
      <c r="AQ127" s="1408"/>
      <c r="AR127" s="1408"/>
      <c r="AS127" s="1408"/>
      <c r="AT127" s="1408"/>
      <c r="AU127" s="1408"/>
      <c r="AV127" s="1408"/>
      <c r="AW127" s="1408"/>
      <c r="AX127" s="1408"/>
      <c r="AY127" s="1408"/>
      <c r="AZ127" s="1408"/>
      <c r="BA127" s="1408"/>
      <c r="BB127" s="1408"/>
      <c r="BC127" s="1408"/>
      <c r="BD127" s="1408"/>
      <c r="BE127" s="1408"/>
      <c r="BF127" s="1408"/>
      <c r="BG127" s="1408"/>
      <c r="BH127" s="1408"/>
      <c r="BI127" s="1408"/>
      <c r="BJ127" s="1408"/>
      <c r="BK127" s="1408"/>
      <c r="BL127" s="1408"/>
      <c r="BM127" s="1408"/>
      <c r="BN127" s="1408"/>
      <c r="BO127" s="1408"/>
      <c r="BP127" s="1408"/>
      <c r="BQ127" s="318"/>
      <c r="BR127" s="1439" t="s">
        <v>595</v>
      </c>
      <c r="BS127" s="1439"/>
      <c r="BT127" s="1439"/>
      <c r="BU127" s="1439"/>
      <c r="BV127" s="1439"/>
      <c r="BW127" s="1439"/>
      <c r="BX127" s="1439"/>
      <c r="BY127" s="1439"/>
      <c r="BZ127" s="1440"/>
      <c r="CA127" s="1439" t="s">
        <v>594</v>
      </c>
      <c r="CB127" s="1439"/>
      <c r="CC127" s="1439"/>
      <c r="CD127" s="1439" t="s">
        <v>624</v>
      </c>
      <c r="CE127" s="1439"/>
      <c r="CF127" s="1441"/>
      <c r="CG127" s="1439" t="s">
        <v>593</v>
      </c>
      <c r="CH127" s="1439"/>
      <c r="CI127" s="1439"/>
      <c r="CJ127" s="1439" t="s">
        <v>592</v>
      </c>
      <c r="CK127" s="1439"/>
      <c r="CL127" s="1439"/>
      <c r="CM127" s="1439" t="s">
        <v>591</v>
      </c>
      <c r="CN127" s="1440"/>
      <c r="CO127" s="1440"/>
      <c r="CP127" s="1440"/>
      <c r="CQ127" s="1440"/>
      <c r="CR127" s="1440"/>
      <c r="CS127" s="1440"/>
      <c r="CT127" s="1440"/>
      <c r="CU127" s="1442"/>
      <c r="CV127" s="316"/>
    </row>
    <row r="128" spans="1:100" ht="15.75" customHeight="1">
      <c r="A128" s="315"/>
      <c r="B128" s="1409"/>
      <c r="C128" s="1410"/>
      <c r="D128" s="1410"/>
      <c r="E128" s="1410"/>
      <c r="F128" s="1410"/>
      <c r="G128" s="1410"/>
      <c r="H128" s="1410"/>
      <c r="I128" s="1410"/>
      <c r="J128" s="1410"/>
      <c r="K128" s="1410"/>
      <c r="L128" s="1410"/>
      <c r="M128" s="1410"/>
      <c r="N128" s="1410"/>
      <c r="O128" s="1410"/>
      <c r="P128" s="1410"/>
      <c r="Q128" s="1410"/>
      <c r="R128" s="1410"/>
      <c r="S128" s="1410"/>
      <c r="T128" s="1410"/>
      <c r="U128" s="1410"/>
      <c r="V128" s="1410"/>
      <c r="W128" s="1410"/>
      <c r="X128" s="1410"/>
      <c r="Y128" s="1410"/>
      <c r="Z128" s="1410"/>
      <c r="AA128" s="1410"/>
      <c r="AB128" s="1410"/>
      <c r="AC128" s="1410"/>
      <c r="AD128" s="1410"/>
      <c r="AE128" s="1410"/>
      <c r="AF128" s="1410"/>
      <c r="AG128" s="1410"/>
      <c r="AH128" s="1410"/>
      <c r="AI128" s="344"/>
      <c r="AJ128" s="1410"/>
      <c r="AK128" s="1410"/>
      <c r="AL128" s="1410"/>
      <c r="AM128" s="1410"/>
      <c r="AN128" s="1410"/>
      <c r="AO128" s="1410"/>
      <c r="AP128" s="1410"/>
      <c r="AQ128" s="1410"/>
      <c r="AR128" s="1410"/>
      <c r="AS128" s="1410"/>
      <c r="AT128" s="1410"/>
      <c r="AU128" s="1410"/>
      <c r="AV128" s="1410"/>
      <c r="AW128" s="1410"/>
      <c r="AX128" s="1410"/>
      <c r="AY128" s="1410"/>
      <c r="AZ128" s="1410"/>
      <c r="BA128" s="1410"/>
      <c r="BB128" s="1410"/>
      <c r="BC128" s="1410"/>
      <c r="BD128" s="1410"/>
      <c r="BE128" s="1410"/>
      <c r="BF128" s="1410"/>
      <c r="BG128" s="1410"/>
      <c r="BH128" s="1410"/>
      <c r="BI128" s="1410"/>
      <c r="BJ128" s="1410"/>
      <c r="BK128" s="1410"/>
      <c r="BL128" s="1410"/>
      <c r="BM128" s="1410"/>
      <c r="BN128" s="1410"/>
      <c r="BO128" s="1410"/>
      <c r="BP128" s="1410"/>
      <c r="BQ128" s="318"/>
      <c r="BR128" s="1420"/>
      <c r="BS128" s="1421"/>
      <c r="BT128" s="1421"/>
      <c r="BU128" s="1421"/>
      <c r="BV128" s="1421"/>
      <c r="BW128" s="1421"/>
      <c r="BX128" s="1421"/>
      <c r="BY128" s="1421"/>
      <c r="BZ128" s="1422"/>
      <c r="CA128" s="1420"/>
      <c r="CB128" s="1421"/>
      <c r="CC128" s="1429"/>
      <c r="CD128" s="1420"/>
      <c r="CE128" s="1421"/>
      <c r="CF128" s="1429"/>
      <c r="CG128" s="1420"/>
      <c r="CH128" s="1421"/>
      <c r="CI128" s="1429"/>
      <c r="CJ128" s="1420"/>
      <c r="CK128" s="1421"/>
      <c r="CL128" s="1429"/>
      <c r="CM128" s="1420"/>
      <c r="CN128" s="1435"/>
      <c r="CO128" s="1435"/>
      <c r="CP128" s="1435"/>
      <c r="CQ128" s="1435"/>
      <c r="CR128" s="1435"/>
      <c r="CS128" s="1435"/>
      <c r="CT128" s="1435"/>
      <c r="CU128" s="1422"/>
      <c r="CV128" s="316"/>
    </row>
    <row r="129" spans="1:100" ht="15.75" customHeight="1">
      <c r="A129" s="315"/>
      <c r="B129" s="1407"/>
      <c r="C129" s="1408"/>
      <c r="D129" s="1408"/>
      <c r="E129" s="1408"/>
      <c r="F129" s="1408"/>
      <c r="G129" s="1408"/>
      <c r="H129" s="1408"/>
      <c r="I129" s="1408"/>
      <c r="J129" s="1408"/>
      <c r="K129" s="1408"/>
      <c r="L129" s="1408"/>
      <c r="M129" s="1408"/>
      <c r="N129" s="1408"/>
      <c r="O129" s="1408"/>
      <c r="P129" s="1408"/>
      <c r="Q129" s="1408"/>
      <c r="R129" s="1408"/>
      <c r="S129" s="1408"/>
      <c r="T129" s="1408"/>
      <c r="U129" s="1408"/>
      <c r="V129" s="1408"/>
      <c r="W129" s="1408"/>
      <c r="X129" s="1408"/>
      <c r="Y129" s="1408"/>
      <c r="Z129" s="1408"/>
      <c r="AA129" s="1408"/>
      <c r="AB129" s="1408"/>
      <c r="AC129" s="1408"/>
      <c r="AD129" s="1408"/>
      <c r="AE129" s="1408"/>
      <c r="AF129" s="1408"/>
      <c r="AG129" s="1408"/>
      <c r="AH129" s="1408"/>
      <c r="AI129" s="344"/>
      <c r="AJ129" s="1408"/>
      <c r="AK129" s="1408"/>
      <c r="AL129" s="1408"/>
      <c r="AM129" s="1408"/>
      <c r="AN129" s="1408"/>
      <c r="AO129" s="1408"/>
      <c r="AP129" s="1408"/>
      <c r="AQ129" s="1408"/>
      <c r="AR129" s="1408"/>
      <c r="AS129" s="1408"/>
      <c r="AT129" s="1408"/>
      <c r="AU129" s="1408"/>
      <c r="AV129" s="1408"/>
      <c r="AW129" s="1408"/>
      <c r="AX129" s="1408"/>
      <c r="AY129" s="1408"/>
      <c r="AZ129" s="1408"/>
      <c r="BA129" s="1408"/>
      <c r="BB129" s="1408"/>
      <c r="BC129" s="1408"/>
      <c r="BD129" s="1408"/>
      <c r="BE129" s="1408"/>
      <c r="BF129" s="1408"/>
      <c r="BG129" s="1408"/>
      <c r="BH129" s="1408"/>
      <c r="BI129" s="1408"/>
      <c r="BJ129" s="1408"/>
      <c r="BK129" s="1408"/>
      <c r="BL129" s="1408"/>
      <c r="BM129" s="1408"/>
      <c r="BN129" s="1408"/>
      <c r="BO129" s="1408"/>
      <c r="BP129" s="1408"/>
      <c r="BQ129" s="318"/>
      <c r="BR129" s="1423"/>
      <c r="BS129" s="1424"/>
      <c r="BT129" s="1424"/>
      <c r="BU129" s="1424"/>
      <c r="BV129" s="1424"/>
      <c r="BW129" s="1424"/>
      <c r="BX129" s="1424"/>
      <c r="BY129" s="1424"/>
      <c r="BZ129" s="1425"/>
      <c r="CA129" s="1423"/>
      <c r="CB129" s="1424"/>
      <c r="CC129" s="1430"/>
      <c r="CD129" s="1423"/>
      <c r="CE129" s="1424"/>
      <c r="CF129" s="1430"/>
      <c r="CG129" s="1423"/>
      <c r="CH129" s="1424"/>
      <c r="CI129" s="1430"/>
      <c r="CJ129" s="1423"/>
      <c r="CK129" s="1424"/>
      <c r="CL129" s="1430"/>
      <c r="CM129" s="1436"/>
      <c r="CN129" s="705"/>
      <c r="CO129" s="705"/>
      <c r="CP129" s="705"/>
      <c r="CQ129" s="705"/>
      <c r="CR129" s="705"/>
      <c r="CS129" s="705"/>
      <c r="CT129" s="705"/>
      <c r="CU129" s="1425"/>
      <c r="CV129" s="316"/>
    </row>
    <row r="130" spans="1:100" ht="15.75" customHeight="1">
      <c r="A130" s="315"/>
      <c r="B130" s="1409"/>
      <c r="C130" s="1410"/>
      <c r="D130" s="1410"/>
      <c r="E130" s="1410"/>
      <c r="F130" s="1410"/>
      <c r="G130" s="1410"/>
      <c r="H130" s="1410"/>
      <c r="I130" s="1410"/>
      <c r="J130" s="1410"/>
      <c r="K130" s="1410"/>
      <c r="L130" s="1410"/>
      <c r="M130" s="1410"/>
      <c r="N130" s="1410"/>
      <c r="O130" s="1410"/>
      <c r="P130" s="1410"/>
      <c r="Q130" s="1410"/>
      <c r="R130" s="1410"/>
      <c r="S130" s="1410"/>
      <c r="T130" s="1410"/>
      <c r="U130" s="1410"/>
      <c r="V130" s="1410"/>
      <c r="W130" s="1410"/>
      <c r="X130" s="1410"/>
      <c r="Y130" s="1410"/>
      <c r="Z130" s="1410"/>
      <c r="AA130" s="1410"/>
      <c r="AB130" s="1410"/>
      <c r="AC130" s="1410"/>
      <c r="AD130" s="1410"/>
      <c r="AE130" s="1410"/>
      <c r="AF130" s="1410"/>
      <c r="AG130" s="1410"/>
      <c r="AH130" s="1410"/>
      <c r="AI130" s="344"/>
      <c r="AJ130" s="1410"/>
      <c r="AK130" s="1410"/>
      <c r="AL130" s="1410"/>
      <c r="AM130" s="1410"/>
      <c r="AN130" s="1410"/>
      <c r="AO130" s="1410"/>
      <c r="AP130" s="1410"/>
      <c r="AQ130" s="1410"/>
      <c r="AR130" s="1410"/>
      <c r="AS130" s="1410"/>
      <c r="AT130" s="1410"/>
      <c r="AU130" s="1410"/>
      <c r="AV130" s="1410"/>
      <c r="AW130" s="1410"/>
      <c r="AX130" s="1410"/>
      <c r="AY130" s="1410"/>
      <c r="AZ130" s="1410"/>
      <c r="BA130" s="1410"/>
      <c r="BB130" s="1410"/>
      <c r="BC130" s="1410"/>
      <c r="BD130" s="1410"/>
      <c r="BE130" s="1410"/>
      <c r="BF130" s="1410"/>
      <c r="BG130" s="1410"/>
      <c r="BH130" s="1410"/>
      <c r="BI130" s="1410"/>
      <c r="BJ130" s="1410"/>
      <c r="BK130" s="1410"/>
      <c r="BL130" s="1410"/>
      <c r="BM130" s="1410"/>
      <c r="BN130" s="1410"/>
      <c r="BO130" s="1410"/>
      <c r="BP130" s="1410"/>
      <c r="BQ130" s="318"/>
      <c r="BR130" s="1426"/>
      <c r="BS130" s="1427"/>
      <c r="BT130" s="1427"/>
      <c r="BU130" s="1427"/>
      <c r="BV130" s="1427"/>
      <c r="BW130" s="1427"/>
      <c r="BX130" s="1427"/>
      <c r="BY130" s="1427"/>
      <c r="BZ130" s="1428"/>
      <c r="CA130" s="1426"/>
      <c r="CB130" s="1427"/>
      <c r="CC130" s="1431"/>
      <c r="CD130" s="1426"/>
      <c r="CE130" s="1427"/>
      <c r="CF130" s="1431"/>
      <c r="CG130" s="1426"/>
      <c r="CH130" s="1427"/>
      <c r="CI130" s="1431"/>
      <c r="CJ130" s="1426"/>
      <c r="CK130" s="1427"/>
      <c r="CL130" s="1431"/>
      <c r="CM130" s="1437"/>
      <c r="CN130" s="1438"/>
      <c r="CO130" s="1438"/>
      <c r="CP130" s="1438"/>
      <c r="CQ130" s="1438"/>
      <c r="CR130" s="1438"/>
      <c r="CS130" s="1438"/>
      <c r="CT130" s="1438"/>
      <c r="CU130" s="1428"/>
      <c r="CV130" s="316"/>
    </row>
    <row r="131" spans="1:100" ht="15.75" customHeight="1" thickBot="1">
      <c r="A131" s="315"/>
      <c r="B131" s="1407"/>
      <c r="C131" s="1408"/>
      <c r="D131" s="1408"/>
      <c r="E131" s="1408"/>
      <c r="F131" s="1408"/>
      <c r="G131" s="1408"/>
      <c r="H131" s="1408"/>
      <c r="I131" s="1408"/>
      <c r="J131" s="1408"/>
      <c r="K131" s="1408"/>
      <c r="L131" s="1408"/>
      <c r="M131" s="1408"/>
      <c r="N131" s="1408"/>
      <c r="O131" s="1408"/>
      <c r="P131" s="1408"/>
      <c r="Q131" s="1408"/>
      <c r="R131" s="1408"/>
      <c r="S131" s="1408"/>
      <c r="T131" s="1408"/>
      <c r="U131" s="1408"/>
      <c r="V131" s="1408"/>
      <c r="W131" s="1408"/>
      <c r="X131" s="1408"/>
      <c r="Y131" s="1408"/>
      <c r="Z131" s="1408"/>
      <c r="AA131" s="1408"/>
      <c r="AB131" s="1408"/>
      <c r="AC131" s="1408"/>
      <c r="AD131" s="1408"/>
      <c r="AE131" s="1408"/>
      <c r="AF131" s="1408"/>
      <c r="AG131" s="1408"/>
      <c r="AH131" s="1408"/>
      <c r="AI131" s="344"/>
      <c r="AJ131" s="1408"/>
      <c r="AK131" s="1408"/>
      <c r="AL131" s="1408"/>
      <c r="AM131" s="1408"/>
      <c r="AN131" s="1408"/>
      <c r="AO131" s="1408"/>
      <c r="AP131" s="1408"/>
      <c r="AQ131" s="1408"/>
      <c r="AR131" s="1408"/>
      <c r="AS131" s="1408"/>
      <c r="AT131" s="1408"/>
      <c r="AU131" s="1408"/>
      <c r="AV131" s="1408"/>
      <c r="AW131" s="1408"/>
      <c r="AX131" s="1408"/>
      <c r="AY131" s="1408"/>
      <c r="AZ131" s="1408"/>
      <c r="BA131" s="1408"/>
      <c r="BB131" s="1408"/>
      <c r="BC131" s="1408"/>
      <c r="BD131" s="1408"/>
      <c r="BE131" s="1408"/>
      <c r="BF131" s="1408"/>
      <c r="BG131" s="1408"/>
      <c r="BH131" s="1408"/>
      <c r="BI131" s="1408"/>
      <c r="BJ131" s="1408"/>
      <c r="BK131" s="1408"/>
      <c r="BL131" s="1408"/>
      <c r="BM131" s="1408"/>
      <c r="BN131" s="1408"/>
      <c r="BO131" s="1408"/>
      <c r="BP131" s="1408"/>
      <c r="BQ131" s="318"/>
      <c r="BR131" s="1412"/>
      <c r="BS131" s="1412"/>
      <c r="BT131" s="1412"/>
      <c r="BU131" s="1412"/>
      <c r="BV131" s="1412"/>
      <c r="BW131" s="1412"/>
      <c r="BX131" s="1412"/>
      <c r="BY131" s="1412"/>
      <c r="BZ131" s="1412"/>
      <c r="CA131" s="1412"/>
      <c r="CB131" s="1412"/>
      <c r="CC131" s="1412"/>
      <c r="CD131" s="1412"/>
      <c r="CE131" s="1412"/>
      <c r="CF131" s="1412"/>
      <c r="CG131" s="1412"/>
      <c r="CH131" s="1412"/>
      <c r="CI131" s="1412"/>
      <c r="CJ131" s="1412"/>
      <c r="CK131" s="1412"/>
      <c r="CL131" s="1412"/>
      <c r="CM131" s="1412"/>
      <c r="CN131" s="1412"/>
      <c r="CO131" s="1412"/>
      <c r="CP131" s="1412"/>
      <c r="CQ131" s="1412"/>
      <c r="CR131" s="1412"/>
      <c r="CS131" s="1412"/>
      <c r="CT131" s="1412"/>
      <c r="CU131" s="1413"/>
      <c r="CV131" s="316"/>
    </row>
    <row r="132" spans="1:100" ht="15.75" customHeight="1">
      <c r="A132" s="315"/>
      <c r="B132" s="1409"/>
      <c r="C132" s="1410"/>
      <c r="D132" s="1410"/>
      <c r="E132" s="1410"/>
      <c r="F132" s="1410"/>
      <c r="G132" s="1410"/>
      <c r="H132" s="1410"/>
      <c r="I132" s="1410"/>
      <c r="J132" s="1410"/>
      <c r="K132" s="1410"/>
      <c r="L132" s="1410"/>
      <c r="M132" s="1410"/>
      <c r="N132" s="1410"/>
      <c r="O132" s="1410"/>
      <c r="P132" s="1410"/>
      <c r="Q132" s="1410"/>
      <c r="R132" s="1410"/>
      <c r="S132" s="1410"/>
      <c r="T132" s="1410"/>
      <c r="U132" s="1410"/>
      <c r="V132" s="1410"/>
      <c r="W132" s="1410"/>
      <c r="X132" s="1410"/>
      <c r="Y132" s="1410"/>
      <c r="Z132" s="1410"/>
      <c r="AA132" s="1410"/>
      <c r="AB132" s="1410"/>
      <c r="AC132" s="1410"/>
      <c r="AD132" s="1410"/>
      <c r="AE132" s="1410"/>
      <c r="AF132" s="1410"/>
      <c r="AG132" s="1410"/>
      <c r="AH132" s="1410"/>
      <c r="AI132" s="344"/>
      <c r="AJ132" s="1410"/>
      <c r="AK132" s="1410"/>
      <c r="AL132" s="1410"/>
      <c r="AM132" s="1410"/>
      <c r="AN132" s="1410"/>
      <c r="AO132" s="1410"/>
      <c r="AP132" s="1410"/>
      <c r="AQ132" s="1410"/>
      <c r="AR132" s="1410"/>
      <c r="AS132" s="1410"/>
      <c r="AT132" s="1410"/>
      <c r="AU132" s="1410"/>
      <c r="AV132" s="1410"/>
      <c r="AW132" s="1410"/>
      <c r="AX132" s="1410"/>
      <c r="AY132" s="1410"/>
      <c r="AZ132" s="1410"/>
      <c r="BA132" s="1410"/>
      <c r="BB132" s="1410"/>
      <c r="BC132" s="1410"/>
      <c r="BD132" s="1410"/>
      <c r="BE132" s="1410"/>
      <c r="BF132" s="1410"/>
      <c r="BG132" s="1410"/>
      <c r="BH132" s="1410"/>
      <c r="BI132" s="1410"/>
      <c r="BJ132" s="1410"/>
      <c r="BK132" s="1410"/>
      <c r="BL132" s="1410"/>
      <c r="BM132" s="1410"/>
      <c r="BN132" s="1410"/>
      <c r="BO132" s="1410"/>
      <c r="BP132" s="1410"/>
      <c r="BQ132" s="318"/>
      <c r="BR132" s="1414" t="s">
        <v>590</v>
      </c>
      <c r="BS132" s="1415"/>
      <c r="BT132" s="1415"/>
      <c r="BU132" s="1415"/>
      <c r="BV132" s="1415"/>
      <c r="BW132" s="1415"/>
      <c r="BX132" s="1415"/>
      <c r="BY132" s="1415"/>
      <c r="BZ132" s="1415"/>
      <c r="CA132" s="1415"/>
      <c r="CB132" s="1415"/>
      <c r="CC132" s="1415"/>
      <c r="CD132" s="1415"/>
      <c r="CE132" s="1415"/>
      <c r="CF132" s="1415"/>
      <c r="CG132" s="1415"/>
      <c r="CH132" s="1415"/>
      <c r="CI132" s="1415"/>
      <c r="CJ132" s="1415"/>
      <c r="CK132" s="1415"/>
      <c r="CL132" s="1415"/>
      <c r="CM132" s="1415"/>
      <c r="CN132" s="1415"/>
      <c r="CO132" s="1415"/>
      <c r="CP132" s="1415"/>
      <c r="CQ132" s="1415"/>
      <c r="CR132" s="1415"/>
      <c r="CS132" s="1415"/>
      <c r="CT132" s="1415"/>
      <c r="CU132" s="1416"/>
      <c r="CV132" s="316"/>
    </row>
    <row r="133" spans="1:100" ht="15.75" customHeight="1" thickBot="1">
      <c r="A133" s="315"/>
      <c r="B133" s="1407"/>
      <c r="C133" s="1408"/>
      <c r="D133" s="1408"/>
      <c r="E133" s="1408"/>
      <c r="F133" s="1408"/>
      <c r="G133" s="1408"/>
      <c r="H133" s="1408"/>
      <c r="I133" s="1408"/>
      <c r="J133" s="1408"/>
      <c r="K133" s="1408"/>
      <c r="L133" s="1408"/>
      <c r="M133" s="1408"/>
      <c r="N133" s="1408"/>
      <c r="O133" s="1408"/>
      <c r="P133" s="1408"/>
      <c r="Q133" s="1408"/>
      <c r="R133" s="1408"/>
      <c r="S133" s="1408"/>
      <c r="T133" s="1408"/>
      <c r="U133" s="1408"/>
      <c r="V133" s="1408"/>
      <c r="W133" s="1408"/>
      <c r="X133" s="1408"/>
      <c r="Y133" s="1408"/>
      <c r="Z133" s="1408"/>
      <c r="AA133" s="1408"/>
      <c r="AB133" s="1408"/>
      <c r="AC133" s="1408"/>
      <c r="AD133" s="1408"/>
      <c r="AE133" s="1408"/>
      <c r="AF133" s="1408"/>
      <c r="AG133" s="1408"/>
      <c r="AH133" s="1408"/>
      <c r="AI133" s="344"/>
      <c r="AJ133" s="1408"/>
      <c r="AK133" s="1408"/>
      <c r="AL133" s="1408"/>
      <c r="AM133" s="1408"/>
      <c r="AN133" s="1408"/>
      <c r="AO133" s="1408"/>
      <c r="AP133" s="1408"/>
      <c r="AQ133" s="1408"/>
      <c r="AR133" s="1408"/>
      <c r="AS133" s="1408"/>
      <c r="AT133" s="1408"/>
      <c r="AU133" s="1408"/>
      <c r="AV133" s="1408"/>
      <c r="AW133" s="1408"/>
      <c r="AX133" s="1408"/>
      <c r="AY133" s="1408"/>
      <c r="AZ133" s="1408"/>
      <c r="BA133" s="1408"/>
      <c r="BB133" s="1408"/>
      <c r="BC133" s="1408"/>
      <c r="BD133" s="1408"/>
      <c r="BE133" s="1408"/>
      <c r="BF133" s="1408"/>
      <c r="BG133" s="1408"/>
      <c r="BH133" s="1408"/>
      <c r="BI133" s="1408"/>
      <c r="BJ133" s="1408"/>
      <c r="BK133" s="1408"/>
      <c r="BL133" s="1408"/>
      <c r="BM133" s="1408"/>
      <c r="BN133" s="1408"/>
      <c r="BO133" s="1408"/>
      <c r="BP133" s="1408"/>
      <c r="BQ133" s="315"/>
      <c r="BR133" s="1417"/>
      <c r="BS133" s="1418"/>
      <c r="BT133" s="1418"/>
      <c r="BU133" s="1418"/>
      <c r="BV133" s="1418"/>
      <c r="BW133" s="1418"/>
      <c r="BX133" s="1418"/>
      <c r="BY133" s="1418"/>
      <c r="BZ133" s="1418"/>
      <c r="CA133" s="1418"/>
      <c r="CB133" s="1418"/>
      <c r="CC133" s="1418"/>
      <c r="CD133" s="1418"/>
      <c r="CE133" s="1418"/>
      <c r="CF133" s="1418"/>
      <c r="CG133" s="1418"/>
      <c r="CH133" s="1418"/>
      <c r="CI133" s="1418"/>
      <c r="CJ133" s="1418"/>
      <c r="CK133" s="1418"/>
      <c r="CL133" s="1418"/>
      <c r="CM133" s="1418"/>
      <c r="CN133" s="1418"/>
      <c r="CO133" s="1418"/>
      <c r="CP133" s="1418"/>
      <c r="CQ133" s="1418"/>
      <c r="CR133" s="1418"/>
      <c r="CS133" s="1418"/>
      <c r="CT133" s="1418"/>
      <c r="CU133" s="1419"/>
      <c r="CV133" s="316"/>
    </row>
    <row r="134" spans="1:100" ht="15.75" customHeight="1">
      <c r="A134" s="315"/>
      <c r="B134" s="1409"/>
      <c r="C134" s="1410"/>
      <c r="D134" s="1410"/>
      <c r="E134" s="1410"/>
      <c r="F134" s="1410"/>
      <c r="G134" s="1410"/>
      <c r="H134" s="1410"/>
      <c r="I134" s="1410"/>
      <c r="J134" s="1410"/>
      <c r="K134" s="1410"/>
      <c r="L134" s="1410"/>
      <c r="M134" s="1410"/>
      <c r="N134" s="1410"/>
      <c r="O134" s="1410"/>
      <c r="P134" s="1410"/>
      <c r="Q134" s="1410"/>
      <c r="R134" s="1410"/>
      <c r="S134" s="1410"/>
      <c r="T134" s="1410"/>
      <c r="U134" s="1410"/>
      <c r="V134" s="1410"/>
      <c r="W134" s="1410"/>
      <c r="X134" s="1410"/>
      <c r="Y134" s="1410"/>
      <c r="Z134" s="1410"/>
      <c r="AA134" s="1410"/>
      <c r="AB134" s="1410"/>
      <c r="AC134" s="1410"/>
      <c r="AD134" s="1410"/>
      <c r="AE134" s="1410"/>
      <c r="AF134" s="1410"/>
      <c r="AG134" s="1410"/>
      <c r="AH134" s="1410"/>
      <c r="AI134" s="344"/>
      <c r="AJ134" s="1410"/>
      <c r="AK134" s="1410"/>
      <c r="AL134" s="1410"/>
      <c r="AM134" s="1410"/>
      <c r="AN134" s="1410"/>
      <c r="AO134" s="1410"/>
      <c r="AP134" s="1410"/>
      <c r="AQ134" s="1410"/>
      <c r="AR134" s="1410"/>
      <c r="AS134" s="1410"/>
      <c r="AT134" s="1410"/>
      <c r="AU134" s="1410"/>
      <c r="AV134" s="1410"/>
      <c r="AW134" s="1410"/>
      <c r="AX134" s="1410"/>
      <c r="AY134" s="1410"/>
      <c r="AZ134" s="1410"/>
      <c r="BA134" s="1410"/>
      <c r="BB134" s="1410"/>
      <c r="BC134" s="1410"/>
      <c r="BD134" s="1410"/>
      <c r="BE134" s="1410"/>
      <c r="BF134" s="1410"/>
      <c r="BG134" s="1410"/>
      <c r="BH134" s="1410"/>
      <c r="BI134" s="1410"/>
      <c r="BJ134" s="1410"/>
      <c r="BK134" s="1410"/>
      <c r="BL134" s="1410"/>
      <c r="BM134" s="1410"/>
      <c r="BN134" s="1410"/>
      <c r="BO134" s="1410"/>
      <c r="BP134" s="1410"/>
      <c r="BQ134" s="317"/>
      <c r="BR134" s="1382"/>
      <c r="BS134" s="1382"/>
      <c r="BT134" s="1382"/>
      <c r="BU134" s="1382"/>
      <c r="BV134" s="1382"/>
      <c r="BW134" s="1382"/>
      <c r="BX134" s="1382"/>
      <c r="BY134" s="1382"/>
      <c r="BZ134" s="1382"/>
      <c r="CA134" s="1382"/>
      <c r="CB134" s="1382"/>
      <c r="CC134" s="1382"/>
      <c r="CD134" s="1382"/>
      <c r="CE134" s="1382"/>
      <c r="CF134" s="1382"/>
      <c r="CG134" s="1382"/>
      <c r="CH134" s="1382"/>
      <c r="CI134" s="1382"/>
      <c r="CJ134" s="1382"/>
      <c r="CK134" s="1382"/>
      <c r="CL134" s="1382"/>
      <c r="CM134" s="1382"/>
      <c r="CN134" s="1382"/>
      <c r="CO134" s="1382"/>
      <c r="CP134" s="1382"/>
      <c r="CQ134" s="1382"/>
      <c r="CR134" s="1382"/>
      <c r="CS134" s="1382"/>
      <c r="CT134" s="1382"/>
      <c r="CU134" s="1383"/>
      <c r="CV134" s="316"/>
    </row>
    <row r="135" spans="1:100" ht="15.75" customHeight="1">
      <c r="A135" s="315"/>
      <c r="B135" s="1407"/>
      <c r="C135" s="1408"/>
      <c r="D135" s="1408"/>
      <c r="E135" s="1408"/>
      <c r="F135" s="1408"/>
      <c r="G135" s="1408"/>
      <c r="H135" s="1408"/>
      <c r="I135" s="1408"/>
      <c r="J135" s="1408"/>
      <c r="K135" s="1408"/>
      <c r="L135" s="1408"/>
      <c r="M135" s="1408"/>
      <c r="N135" s="1408"/>
      <c r="O135" s="1408"/>
      <c r="P135" s="1408"/>
      <c r="Q135" s="1408"/>
      <c r="R135" s="1408"/>
      <c r="S135" s="1408"/>
      <c r="T135" s="1408"/>
      <c r="U135" s="1408"/>
      <c r="V135" s="1408"/>
      <c r="W135" s="1408"/>
      <c r="X135" s="1408"/>
      <c r="Y135" s="1408"/>
      <c r="Z135" s="1408"/>
      <c r="AA135" s="1408"/>
      <c r="AB135" s="1408"/>
      <c r="AC135" s="1408"/>
      <c r="AD135" s="1408"/>
      <c r="AE135" s="1408"/>
      <c r="AF135" s="1408"/>
      <c r="AG135" s="1408"/>
      <c r="AH135" s="1408"/>
      <c r="AI135" s="344"/>
      <c r="AJ135" s="1408"/>
      <c r="AK135" s="1408"/>
      <c r="AL135" s="1408"/>
      <c r="AM135" s="1408"/>
      <c r="AN135" s="1408"/>
      <c r="AO135" s="1408"/>
      <c r="AP135" s="1408"/>
      <c r="AQ135" s="1408"/>
      <c r="AR135" s="1408"/>
      <c r="AS135" s="1408"/>
      <c r="AT135" s="1408"/>
      <c r="AU135" s="1408"/>
      <c r="AV135" s="1408"/>
      <c r="AW135" s="1408"/>
      <c r="AX135" s="1408"/>
      <c r="AY135" s="1408"/>
      <c r="AZ135" s="1408"/>
      <c r="BA135" s="1408"/>
      <c r="BB135" s="1408"/>
      <c r="BC135" s="1408"/>
      <c r="BD135" s="1408"/>
      <c r="BE135" s="1408"/>
      <c r="BF135" s="1408"/>
      <c r="BG135" s="1408"/>
      <c r="BH135" s="1408"/>
      <c r="BI135" s="1408"/>
      <c r="BJ135" s="1408"/>
      <c r="BK135" s="1408"/>
      <c r="BL135" s="1408"/>
      <c r="BM135" s="1408"/>
      <c r="BN135" s="1408"/>
      <c r="BO135" s="1408"/>
      <c r="BP135" s="1408"/>
      <c r="BQ135" s="317"/>
      <c r="BR135" s="1410"/>
      <c r="BS135" s="1410"/>
      <c r="BT135" s="1410"/>
      <c r="BU135" s="1410"/>
      <c r="BV135" s="1410"/>
      <c r="BW135" s="1410"/>
      <c r="BX135" s="1410"/>
      <c r="BY135" s="1410"/>
      <c r="BZ135" s="1410"/>
      <c r="CA135" s="1410"/>
      <c r="CB135" s="1410"/>
      <c r="CC135" s="1410"/>
      <c r="CD135" s="1410"/>
      <c r="CE135" s="1410"/>
      <c r="CF135" s="1410"/>
      <c r="CG135" s="1410"/>
      <c r="CH135" s="1410"/>
      <c r="CI135" s="1410"/>
      <c r="CJ135" s="1410"/>
      <c r="CK135" s="1410"/>
      <c r="CL135" s="1410"/>
      <c r="CM135" s="1410"/>
      <c r="CN135" s="1410"/>
      <c r="CO135" s="1410"/>
      <c r="CP135" s="1410"/>
      <c r="CQ135" s="1410"/>
      <c r="CR135" s="1410"/>
      <c r="CS135" s="1410"/>
      <c r="CT135" s="1410"/>
      <c r="CU135" s="1411"/>
      <c r="CV135" s="316"/>
    </row>
    <row r="136" spans="1:100" ht="15.75" customHeight="1">
      <c r="A136" s="315"/>
      <c r="B136" s="1409"/>
      <c r="C136" s="1410"/>
      <c r="D136" s="1410"/>
      <c r="E136" s="1410"/>
      <c r="F136" s="1410"/>
      <c r="G136" s="1410"/>
      <c r="H136" s="1410"/>
      <c r="I136" s="1410"/>
      <c r="J136" s="1410"/>
      <c r="K136" s="1410"/>
      <c r="L136" s="1410"/>
      <c r="M136" s="1410"/>
      <c r="N136" s="1410"/>
      <c r="O136" s="1410"/>
      <c r="P136" s="1410"/>
      <c r="Q136" s="1410"/>
      <c r="R136" s="1410"/>
      <c r="S136" s="1410"/>
      <c r="T136" s="1410"/>
      <c r="U136" s="1410"/>
      <c r="V136" s="1410"/>
      <c r="W136" s="1410"/>
      <c r="X136" s="1410"/>
      <c r="Y136" s="1410"/>
      <c r="Z136" s="1410"/>
      <c r="AA136" s="1410"/>
      <c r="AB136" s="1410"/>
      <c r="AC136" s="1410"/>
      <c r="AD136" s="1410"/>
      <c r="AE136" s="1410"/>
      <c r="AF136" s="1410"/>
      <c r="AG136" s="1410"/>
      <c r="AH136" s="1410"/>
      <c r="AI136" s="344"/>
      <c r="AJ136" s="1410"/>
      <c r="AK136" s="1410"/>
      <c r="AL136" s="1410"/>
      <c r="AM136" s="1410"/>
      <c r="AN136" s="1410"/>
      <c r="AO136" s="1410"/>
      <c r="AP136" s="1410"/>
      <c r="AQ136" s="1410"/>
      <c r="AR136" s="1410"/>
      <c r="AS136" s="1410"/>
      <c r="AT136" s="1410"/>
      <c r="AU136" s="1410"/>
      <c r="AV136" s="1410"/>
      <c r="AW136" s="1410"/>
      <c r="AX136" s="1410"/>
      <c r="AY136" s="1410"/>
      <c r="AZ136" s="1410"/>
      <c r="BA136" s="1410"/>
      <c r="BB136" s="1410"/>
      <c r="BC136" s="1410"/>
      <c r="BD136" s="1410"/>
      <c r="BE136" s="1410"/>
      <c r="BF136" s="1410"/>
      <c r="BG136" s="1410"/>
      <c r="BH136" s="1410"/>
      <c r="BI136" s="1410"/>
      <c r="BJ136" s="1410"/>
      <c r="BK136" s="1410"/>
      <c r="BL136" s="1410"/>
      <c r="BM136" s="1410"/>
      <c r="BN136" s="1410"/>
      <c r="BO136" s="1410"/>
      <c r="BP136" s="1410"/>
      <c r="BQ136" s="319"/>
      <c r="BR136" s="1374"/>
      <c r="BS136" s="1374"/>
      <c r="BT136" s="1374"/>
      <c r="BU136" s="1374"/>
      <c r="BV136" s="1374"/>
      <c r="BW136" s="1374"/>
      <c r="BX136" s="1374"/>
      <c r="BY136" s="1374"/>
      <c r="BZ136" s="1374"/>
      <c r="CA136" s="1374"/>
      <c r="CB136" s="1374"/>
      <c r="CC136" s="1374"/>
      <c r="CD136" s="1374"/>
      <c r="CE136" s="1374"/>
      <c r="CF136" s="1374"/>
      <c r="CG136" s="1374"/>
      <c r="CH136" s="1374"/>
      <c r="CI136" s="1374"/>
      <c r="CJ136" s="1374"/>
      <c r="CK136" s="1374"/>
      <c r="CL136" s="1374"/>
      <c r="CM136" s="1374"/>
      <c r="CN136" s="1374"/>
      <c r="CO136" s="1374"/>
      <c r="CP136" s="1374"/>
      <c r="CQ136" s="1374"/>
      <c r="CR136" s="1374"/>
      <c r="CS136" s="1374"/>
      <c r="CT136" s="1374"/>
      <c r="CU136" s="1375"/>
      <c r="CV136" s="316"/>
    </row>
    <row r="137" spans="1:100" ht="15.75" customHeight="1">
      <c r="A137" s="315"/>
      <c r="B137" s="1407"/>
      <c r="C137" s="1408"/>
      <c r="D137" s="1408"/>
      <c r="E137" s="1408"/>
      <c r="F137" s="1408"/>
      <c r="G137" s="1408"/>
      <c r="H137" s="1408"/>
      <c r="I137" s="1408"/>
      <c r="J137" s="1408"/>
      <c r="K137" s="1408"/>
      <c r="L137" s="1408"/>
      <c r="M137" s="1408"/>
      <c r="N137" s="1408"/>
      <c r="O137" s="1408"/>
      <c r="P137" s="1408"/>
      <c r="Q137" s="1408"/>
      <c r="R137" s="1408"/>
      <c r="S137" s="1408"/>
      <c r="T137" s="1408"/>
      <c r="U137" s="1408"/>
      <c r="V137" s="1408"/>
      <c r="W137" s="1408"/>
      <c r="X137" s="1408"/>
      <c r="Y137" s="1408"/>
      <c r="Z137" s="1408"/>
      <c r="AA137" s="1408"/>
      <c r="AB137" s="1408"/>
      <c r="AC137" s="1408"/>
      <c r="AD137" s="1408"/>
      <c r="AE137" s="1408"/>
      <c r="AF137" s="1408"/>
      <c r="AG137" s="1408"/>
      <c r="AH137" s="1408"/>
      <c r="AI137" s="344"/>
      <c r="AJ137" s="1408"/>
      <c r="AK137" s="1408"/>
      <c r="AL137" s="1408"/>
      <c r="AM137" s="1408"/>
      <c r="AN137" s="1408"/>
      <c r="AO137" s="1408"/>
      <c r="AP137" s="1408"/>
      <c r="AQ137" s="1408"/>
      <c r="AR137" s="1408"/>
      <c r="AS137" s="1408"/>
      <c r="AT137" s="1408"/>
      <c r="AU137" s="1408"/>
      <c r="AV137" s="1408"/>
      <c r="AW137" s="1408"/>
      <c r="AX137" s="1408"/>
      <c r="AY137" s="1408"/>
      <c r="AZ137" s="1408"/>
      <c r="BA137" s="1408"/>
      <c r="BB137" s="1408"/>
      <c r="BC137" s="1408"/>
      <c r="BD137" s="1408"/>
      <c r="BE137" s="1408"/>
      <c r="BF137" s="1408"/>
      <c r="BG137" s="1408"/>
      <c r="BH137" s="1408"/>
      <c r="BI137" s="1408"/>
      <c r="BJ137" s="1408"/>
      <c r="BK137" s="1408"/>
      <c r="BL137" s="1408"/>
      <c r="BM137" s="1408"/>
      <c r="BN137" s="1408"/>
      <c r="BO137" s="1408"/>
      <c r="BP137" s="1408"/>
      <c r="BQ137" s="319"/>
      <c r="BR137" s="1374"/>
      <c r="BS137" s="1374"/>
      <c r="BT137" s="1374"/>
      <c r="BU137" s="1374"/>
      <c r="BV137" s="1374"/>
      <c r="BW137" s="1374"/>
      <c r="BX137" s="1374"/>
      <c r="BY137" s="1374"/>
      <c r="BZ137" s="1374"/>
      <c r="CA137" s="1374"/>
      <c r="CB137" s="1374"/>
      <c r="CC137" s="1374"/>
      <c r="CD137" s="1374"/>
      <c r="CE137" s="1374"/>
      <c r="CF137" s="1374"/>
      <c r="CG137" s="1374"/>
      <c r="CH137" s="1374"/>
      <c r="CI137" s="1374"/>
      <c r="CJ137" s="1374"/>
      <c r="CK137" s="1374"/>
      <c r="CL137" s="1374"/>
      <c r="CM137" s="1374"/>
      <c r="CN137" s="1374"/>
      <c r="CO137" s="1374"/>
      <c r="CP137" s="1374"/>
      <c r="CQ137" s="1374"/>
      <c r="CR137" s="1374"/>
      <c r="CS137" s="1374"/>
      <c r="CT137" s="1374"/>
      <c r="CU137" s="1375"/>
      <c r="CV137" s="316"/>
    </row>
    <row r="138" spans="1:100" ht="15.75" customHeight="1">
      <c r="A138" s="315"/>
      <c r="B138" s="1409"/>
      <c r="C138" s="1410"/>
      <c r="D138" s="1410"/>
      <c r="E138" s="1410"/>
      <c r="F138" s="1410"/>
      <c r="G138" s="1410"/>
      <c r="H138" s="1410"/>
      <c r="I138" s="1410"/>
      <c r="J138" s="1410"/>
      <c r="K138" s="1410"/>
      <c r="L138" s="1410"/>
      <c r="M138" s="1410"/>
      <c r="N138" s="1410"/>
      <c r="O138" s="1410"/>
      <c r="P138" s="1410"/>
      <c r="Q138" s="1410"/>
      <c r="R138" s="1410"/>
      <c r="S138" s="1410"/>
      <c r="T138" s="1410"/>
      <c r="U138" s="1410"/>
      <c r="V138" s="1410"/>
      <c r="W138" s="1410"/>
      <c r="X138" s="1410"/>
      <c r="Y138" s="1410"/>
      <c r="Z138" s="1410"/>
      <c r="AA138" s="1410"/>
      <c r="AB138" s="1410"/>
      <c r="AC138" s="1410"/>
      <c r="AD138" s="1410"/>
      <c r="AE138" s="1410"/>
      <c r="AF138" s="1410"/>
      <c r="AG138" s="1410"/>
      <c r="AH138" s="1410"/>
      <c r="AI138" s="344"/>
      <c r="AJ138" s="1410"/>
      <c r="AK138" s="1410"/>
      <c r="AL138" s="1410"/>
      <c r="AM138" s="1410"/>
      <c r="AN138" s="1410"/>
      <c r="AO138" s="1410"/>
      <c r="AP138" s="1410"/>
      <c r="AQ138" s="1410"/>
      <c r="AR138" s="1410"/>
      <c r="AS138" s="1410"/>
      <c r="AT138" s="1410"/>
      <c r="AU138" s="1410"/>
      <c r="AV138" s="1410"/>
      <c r="AW138" s="1410"/>
      <c r="AX138" s="1410"/>
      <c r="AY138" s="1410"/>
      <c r="AZ138" s="1410"/>
      <c r="BA138" s="1410"/>
      <c r="BB138" s="1410"/>
      <c r="BC138" s="1410"/>
      <c r="BD138" s="1410"/>
      <c r="BE138" s="1410"/>
      <c r="BF138" s="1410"/>
      <c r="BG138" s="1410"/>
      <c r="BH138" s="1410"/>
      <c r="BI138" s="1410"/>
      <c r="BJ138" s="1410"/>
      <c r="BK138" s="1410"/>
      <c r="BL138" s="1410"/>
      <c r="BM138" s="1410"/>
      <c r="BN138" s="1410"/>
      <c r="BO138" s="1410"/>
      <c r="BP138" s="1410"/>
      <c r="BQ138" s="318"/>
      <c r="BR138" s="1374"/>
      <c r="BS138" s="1374"/>
      <c r="BT138" s="1374"/>
      <c r="BU138" s="1374"/>
      <c r="BV138" s="1374"/>
      <c r="BW138" s="1374"/>
      <c r="BX138" s="1374"/>
      <c r="BY138" s="1374"/>
      <c r="BZ138" s="1374"/>
      <c r="CA138" s="1374"/>
      <c r="CB138" s="1374"/>
      <c r="CC138" s="1374"/>
      <c r="CD138" s="1374"/>
      <c r="CE138" s="1374"/>
      <c r="CF138" s="1374"/>
      <c r="CG138" s="1374"/>
      <c r="CH138" s="1374"/>
      <c r="CI138" s="1374"/>
      <c r="CJ138" s="1374"/>
      <c r="CK138" s="1374"/>
      <c r="CL138" s="1374"/>
      <c r="CM138" s="1374"/>
      <c r="CN138" s="1374"/>
      <c r="CO138" s="1374"/>
      <c r="CP138" s="1374"/>
      <c r="CQ138" s="1374"/>
      <c r="CR138" s="1374"/>
      <c r="CS138" s="1374"/>
      <c r="CT138" s="1374"/>
      <c r="CU138" s="1375"/>
      <c r="CV138" s="316"/>
    </row>
    <row r="139" spans="1:100" ht="15.75" customHeight="1">
      <c r="A139" s="315"/>
      <c r="B139" s="1407"/>
      <c r="C139" s="1408"/>
      <c r="D139" s="1408"/>
      <c r="E139" s="1408"/>
      <c r="F139" s="1408"/>
      <c r="G139" s="1408"/>
      <c r="H139" s="1408"/>
      <c r="I139" s="1408"/>
      <c r="J139" s="1408"/>
      <c r="K139" s="1408"/>
      <c r="L139" s="1408"/>
      <c r="M139" s="1408"/>
      <c r="N139" s="1408"/>
      <c r="O139" s="1408"/>
      <c r="P139" s="1408"/>
      <c r="Q139" s="1408"/>
      <c r="R139" s="1408"/>
      <c r="S139" s="1408"/>
      <c r="T139" s="1408"/>
      <c r="U139" s="1408"/>
      <c r="V139" s="1408"/>
      <c r="W139" s="1408"/>
      <c r="X139" s="1408"/>
      <c r="Y139" s="1408"/>
      <c r="Z139" s="1408"/>
      <c r="AA139" s="1408"/>
      <c r="AB139" s="1408"/>
      <c r="AC139" s="1408"/>
      <c r="AD139" s="1408"/>
      <c r="AE139" s="1408"/>
      <c r="AF139" s="1408"/>
      <c r="AG139" s="1408"/>
      <c r="AH139" s="1408"/>
      <c r="AI139" s="344"/>
      <c r="AJ139" s="1408"/>
      <c r="AK139" s="1408"/>
      <c r="AL139" s="1408"/>
      <c r="AM139" s="1408"/>
      <c r="AN139" s="1408"/>
      <c r="AO139" s="1408"/>
      <c r="AP139" s="1408"/>
      <c r="AQ139" s="1408"/>
      <c r="AR139" s="1408"/>
      <c r="AS139" s="1408"/>
      <c r="AT139" s="1408"/>
      <c r="AU139" s="1408"/>
      <c r="AV139" s="1408"/>
      <c r="AW139" s="1408"/>
      <c r="AX139" s="1408"/>
      <c r="AY139" s="1408"/>
      <c r="AZ139" s="1408"/>
      <c r="BA139" s="1408"/>
      <c r="BB139" s="1408"/>
      <c r="BC139" s="1408"/>
      <c r="BD139" s="1408"/>
      <c r="BE139" s="1408"/>
      <c r="BF139" s="1408"/>
      <c r="BG139" s="1408"/>
      <c r="BH139" s="1408"/>
      <c r="BI139" s="1408"/>
      <c r="BJ139" s="1408"/>
      <c r="BK139" s="1408"/>
      <c r="BL139" s="1408"/>
      <c r="BM139" s="1408"/>
      <c r="BN139" s="1408"/>
      <c r="BO139" s="1408"/>
      <c r="BP139" s="1408"/>
      <c r="BQ139" s="318"/>
      <c r="BR139" s="1374"/>
      <c r="BS139" s="1374"/>
      <c r="BT139" s="1374"/>
      <c r="BU139" s="1374"/>
      <c r="BV139" s="1374"/>
      <c r="BW139" s="1374"/>
      <c r="BX139" s="1374"/>
      <c r="BY139" s="1374"/>
      <c r="BZ139" s="1374"/>
      <c r="CA139" s="1374"/>
      <c r="CB139" s="1374"/>
      <c r="CC139" s="1374"/>
      <c r="CD139" s="1374"/>
      <c r="CE139" s="1374"/>
      <c r="CF139" s="1374"/>
      <c r="CG139" s="1374"/>
      <c r="CH139" s="1374"/>
      <c r="CI139" s="1374"/>
      <c r="CJ139" s="1374"/>
      <c r="CK139" s="1374"/>
      <c r="CL139" s="1374"/>
      <c r="CM139" s="1374"/>
      <c r="CN139" s="1374"/>
      <c r="CO139" s="1374"/>
      <c r="CP139" s="1374"/>
      <c r="CQ139" s="1374"/>
      <c r="CR139" s="1374"/>
      <c r="CS139" s="1374"/>
      <c r="CT139" s="1374"/>
      <c r="CU139" s="1375"/>
      <c r="CV139" s="316"/>
    </row>
    <row r="140" spans="1:100" ht="15.75" customHeight="1">
      <c r="A140" s="315"/>
      <c r="B140" s="1409"/>
      <c r="C140" s="1410"/>
      <c r="D140" s="1410"/>
      <c r="E140" s="1410"/>
      <c r="F140" s="1410"/>
      <c r="G140" s="1410"/>
      <c r="H140" s="1410"/>
      <c r="I140" s="1410"/>
      <c r="J140" s="1410"/>
      <c r="K140" s="1410"/>
      <c r="L140" s="1410"/>
      <c r="M140" s="1410"/>
      <c r="N140" s="1410"/>
      <c r="O140" s="1410"/>
      <c r="P140" s="1410"/>
      <c r="Q140" s="1410"/>
      <c r="R140" s="1410"/>
      <c r="S140" s="1410"/>
      <c r="T140" s="1410"/>
      <c r="U140" s="1410"/>
      <c r="V140" s="1410"/>
      <c r="W140" s="1410"/>
      <c r="X140" s="1410"/>
      <c r="Y140" s="1410"/>
      <c r="Z140" s="1410"/>
      <c r="AA140" s="1410"/>
      <c r="AB140" s="1410"/>
      <c r="AC140" s="1410"/>
      <c r="AD140" s="1410"/>
      <c r="AE140" s="1410"/>
      <c r="AF140" s="1410"/>
      <c r="AG140" s="1410"/>
      <c r="AH140" s="1410"/>
      <c r="AI140" s="344"/>
      <c r="AJ140" s="1410"/>
      <c r="AK140" s="1410"/>
      <c r="AL140" s="1410"/>
      <c r="AM140" s="1410"/>
      <c r="AN140" s="1410"/>
      <c r="AO140" s="1410"/>
      <c r="AP140" s="1410"/>
      <c r="AQ140" s="1410"/>
      <c r="AR140" s="1410"/>
      <c r="AS140" s="1410"/>
      <c r="AT140" s="1410"/>
      <c r="AU140" s="1410"/>
      <c r="AV140" s="1410"/>
      <c r="AW140" s="1410"/>
      <c r="AX140" s="1410"/>
      <c r="AY140" s="1410"/>
      <c r="AZ140" s="1410"/>
      <c r="BA140" s="1410"/>
      <c r="BB140" s="1410"/>
      <c r="BC140" s="1410"/>
      <c r="BD140" s="1410"/>
      <c r="BE140" s="1410"/>
      <c r="BF140" s="1410"/>
      <c r="BG140" s="1410"/>
      <c r="BH140" s="1410"/>
      <c r="BI140" s="1410"/>
      <c r="BJ140" s="1410"/>
      <c r="BK140" s="1410"/>
      <c r="BL140" s="1410"/>
      <c r="BM140" s="1410"/>
      <c r="BN140" s="1410"/>
      <c r="BO140" s="1410"/>
      <c r="BP140" s="1410"/>
      <c r="BQ140" s="318"/>
      <c r="BR140" s="1374"/>
      <c r="BS140" s="1374"/>
      <c r="BT140" s="1374"/>
      <c r="BU140" s="1374"/>
      <c r="BV140" s="1374"/>
      <c r="BW140" s="1374"/>
      <c r="BX140" s="1374"/>
      <c r="BY140" s="1374"/>
      <c r="BZ140" s="1374"/>
      <c r="CA140" s="1374"/>
      <c r="CB140" s="1374"/>
      <c r="CC140" s="1374"/>
      <c r="CD140" s="1374"/>
      <c r="CE140" s="1374"/>
      <c r="CF140" s="1374"/>
      <c r="CG140" s="1374"/>
      <c r="CH140" s="1374"/>
      <c r="CI140" s="1374"/>
      <c r="CJ140" s="1374"/>
      <c r="CK140" s="1374"/>
      <c r="CL140" s="1374"/>
      <c r="CM140" s="1374"/>
      <c r="CN140" s="1374"/>
      <c r="CO140" s="1374"/>
      <c r="CP140" s="1374"/>
      <c r="CQ140" s="1374"/>
      <c r="CR140" s="1374"/>
      <c r="CS140" s="1374"/>
      <c r="CT140" s="1374"/>
      <c r="CU140" s="1375"/>
      <c r="CV140" s="316"/>
    </row>
    <row r="141" spans="1:100" ht="15.75" customHeight="1">
      <c r="A141" s="315"/>
      <c r="B141" s="1407"/>
      <c r="C141" s="1408"/>
      <c r="D141" s="1408"/>
      <c r="E141" s="1408"/>
      <c r="F141" s="1408"/>
      <c r="G141" s="1408"/>
      <c r="H141" s="1408"/>
      <c r="I141" s="1408"/>
      <c r="J141" s="1408"/>
      <c r="K141" s="1408"/>
      <c r="L141" s="1408"/>
      <c r="M141" s="1408"/>
      <c r="N141" s="1408"/>
      <c r="O141" s="1408"/>
      <c r="P141" s="1408"/>
      <c r="Q141" s="1408"/>
      <c r="R141" s="1408"/>
      <c r="S141" s="1408"/>
      <c r="T141" s="1408"/>
      <c r="U141" s="1408"/>
      <c r="V141" s="1408"/>
      <c r="W141" s="1408"/>
      <c r="X141" s="1408"/>
      <c r="Y141" s="1408"/>
      <c r="Z141" s="1408"/>
      <c r="AA141" s="1408"/>
      <c r="AB141" s="1408"/>
      <c r="AC141" s="1408"/>
      <c r="AD141" s="1408"/>
      <c r="AE141" s="1408"/>
      <c r="AF141" s="1408"/>
      <c r="AG141" s="1408"/>
      <c r="AH141" s="1408"/>
      <c r="AI141" s="344"/>
      <c r="AJ141" s="1408"/>
      <c r="AK141" s="1408"/>
      <c r="AL141" s="1408"/>
      <c r="AM141" s="1408"/>
      <c r="AN141" s="1408"/>
      <c r="AO141" s="1408"/>
      <c r="AP141" s="1408"/>
      <c r="AQ141" s="1408"/>
      <c r="AR141" s="1408"/>
      <c r="AS141" s="1408"/>
      <c r="AT141" s="1408"/>
      <c r="AU141" s="1408"/>
      <c r="AV141" s="1408"/>
      <c r="AW141" s="1408"/>
      <c r="AX141" s="1408"/>
      <c r="AY141" s="1408"/>
      <c r="AZ141" s="1408"/>
      <c r="BA141" s="1408"/>
      <c r="BB141" s="1408"/>
      <c r="BC141" s="1408"/>
      <c r="BD141" s="1408"/>
      <c r="BE141" s="1408"/>
      <c r="BF141" s="1408"/>
      <c r="BG141" s="1408"/>
      <c r="BH141" s="1408"/>
      <c r="BI141" s="1408"/>
      <c r="BJ141" s="1408"/>
      <c r="BK141" s="1408"/>
      <c r="BL141" s="1408"/>
      <c r="BM141" s="1408"/>
      <c r="BN141" s="1408"/>
      <c r="BO141" s="1408"/>
      <c r="BP141" s="1408"/>
      <c r="BQ141" s="318"/>
      <c r="BR141" s="1374"/>
      <c r="BS141" s="1374"/>
      <c r="BT141" s="1374"/>
      <c r="BU141" s="1374"/>
      <c r="BV141" s="1374"/>
      <c r="BW141" s="1374"/>
      <c r="BX141" s="1374"/>
      <c r="BY141" s="1374"/>
      <c r="BZ141" s="1374"/>
      <c r="CA141" s="1374"/>
      <c r="CB141" s="1374"/>
      <c r="CC141" s="1374"/>
      <c r="CD141" s="1374"/>
      <c r="CE141" s="1374"/>
      <c r="CF141" s="1374"/>
      <c r="CG141" s="1374"/>
      <c r="CH141" s="1374"/>
      <c r="CI141" s="1374"/>
      <c r="CJ141" s="1374"/>
      <c r="CK141" s="1374"/>
      <c r="CL141" s="1374"/>
      <c r="CM141" s="1374"/>
      <c r="CN141" s="1374"/>
      <c r="CO141" s="1374"/>
      <c r="CP141" s="1374"/>
      <c r="CQ141" s="1374"/>
      <c r="CR141" s="1374"/>
      <c r="CS141" s="1374"/>
      <c r="CT141" s="1374"/>
      <c r="CU141" s="1375"/>
      <c r="CV141" s="316"/>
    </row>
    <row r="142" spans="1:100" ht="15.75" customHeight="1">
      <c r="A142" s="315"/>
      <c r="B142" s="1409"/>
      <c r="C142" s="1410"/>
      <c r="D142" s="1410"/>
      <c r="E142" s="1410"/>
      <c r="F142" s="1410"/>
      <c r="G142" s="1410"/>
      <c r="H142" s="1410"/>
      <c r="I142" s="1410"/>
      <c r="J142" s="1410"/>
      <c r="K142" s="1410"/>
      <c r="L142" s="1410"/>
      <c r="M142" s="1410"/>
      <c r="N142" s="1410"/>
      <c r="O142" s="1410"/>
      <c r="P142" s="1410"/>
      <c r="Q142" s="1410"/>
      <c r="R142" s="1410"/>
      <c r="S142" s="1410"/>
      <c r="T142" s="1410"/>
      <c r="U142" s="1410"/>
      <c r="V142" s="1410"/>
      <c r="W142" s="1410"/>
      <c r="X142" s="1410"/>
      <c r="Y142" s="1410"/>
      <c r="Z142" s="1410"/>
      <c r="AA142" s="1410"/>
      <c r="AB142" s="1410"/>
      <c r="AC142" s="1410"/>
      <c r="AD142" s="1410"/>
      <c r="AE142" s="1410"/>
      <c r="AF142" s="1410"/>
      <c r="AG142" s="1410"/>
      <c r="AH142" s="1410"/>
      <c r="AI142" s="344"/>
      <c r="AJ142" s="1410"/>
      <c r="AK142" s="1410"/>
      <c r="AL142" s="1410"/>
      <c r="AM142" s="1410"/>
      <c r="AN142" s="1410"/>
      <c r="AO142" s="1410"/>
      <c r="AP142" s="1410"/>
      <c r="AQ142" s="1410"/>
      <c r="AR142" s="1410"/>
      <c r="AS142" s="1410"/>
      <c r="AT142" s="1410"/>
      <c r="AU142" s="1410"/>
      <c r="AV142" s="1410"/>
      <c r="AW142" s="1410"/>
      <c r="AX142" s="1410"/>
      <c r="AY142" s="1410"/>
      <c r="AZ142" s="1410"/>
      <c r="BA142" s="1410"/>
      <c r="BB142" s="1410"/>
      <c r="BC142" s="1410"/>
      <c r="BD142" s="1410"/>
      <c r="BE142" s="1410"/>
      <c r="BF142" s="1410"/>
      <c r="BG142" s="1410"/>
      <c r="BH142" s="1410"/>
      <c r="BI142" s="1410"/>
      <c r="BJ142" s="1410"/>
      <c r="BK142" s="1410"/>
      <c r="BL142" s="1410"/>
      <c r="BM142" s="1410"/>
      <c r="BN142" s="1410"/>
      <c r="BO142" s="1410"/>
      <c r="BP142" s="1410"/>
      <c r="BQ142" s="315"/>
      <c r="BR142" s="1374"/>
      <c r="BS142" s="1374"/>
      <c r="BT142" s="1374"/>
      <c r="BU142" s="1374"/>
      <c r="BV142" s="1374"/>
      <c r="BW142" s="1374"/>
      <c r="BX142" s="1374"/>
      <c r="BY142" s="1374"/>
      <c r="BZ142" s="1374"/>
      <c r="CA142" s="1374"/>
      <c r="CB142" s="1374"/>
      <c r="CC142" s="1374"/>
      <c r="CD142" s="1374"/>
      <c r="CE142" s="1374"/>
      <c r="CF142" s="1374"/>
      <c r="CG142" s="1374"/>
      <c r="CH142" s="1374"/>
      <c r="CI142" s="1374"/>
      <c r="CJ142" s="1374"/>
      <c r="CK142" s="1374"/>
      <c r="CL142" s="1374"/>
      <c r="CM142" s="1374"/>
      <c r="CN142" s="1374"/>
      <c r="CO142" s="1374"/>
      <c r="CP142" s="1374"/>
      <c r="CQ142" s="1374"/>
      <c r="CR142" s="1374"/>
      <c r="CS142" s="1374"/>
      <c r="CT142" s="1374"/>
      <c r="CU142" s="1375"/>
      <c r="CV142" s="316"/>
    </row>
    <row r="143" spans="1:100" ht="15.75" customHeight="1">
      <c r="A143" s="315"/>
      <c r="B143" s="1407"/>
      <c r="C143" s="1408"/>
      <c r="D143" s="1408"/>
      <c r="E143" s="1408"/>
      <c r="F143" s="1408"/>
      <c r="G143" s="1408"/>
      <c r="H143" s="1408"/>
      <c r="I143" s="1408"/>
      <c r="J143" s="1408"/>
      <c r="K143" s="1408"/>
      <c r="L143" s="1408"/>
      <c r="M143" s="1408"/>
      <c r="N143" s="1408"/>
      <c r="O143" s="1408"/>
      <c r="P143" s="1408"/>
      <c r="Q143" s="1408"/>
      <c r="R143" s="1408"/>
      <c r="S143" s="1408"/>
      <c r="T143" s="1408"/>
      <c r="U143" s="1408"/>
      <c r="V143" s="1408"/>
      <c r="W143" s="1408"/>
      <c r="X143" s="1408"/>
      <c r="Y143" s="1408"/>
      <c r="Z143" s="1408"/>
      <c r="AA143" s="1408"/>
      <c r="AB143" s="1408"/>
      <c r="AC143" s="1408"/>
      <c r="AD143" s="1408"/>
      <c r="AE143" s="1408"/>
      <c r="AF143" s="1408"/>
      <c r="AG143" s="1408"/>
      <c r="AH143" s="1408"/>
      <c r="AI143" s="344"/>
      <c r="AJ143" s="1408"/>
      <c r="AK143" s="1408"/>
      <c r="AL143" s="1408"/>
      <c r="AM143" s="1408"/>
      <c r="AN143" s="1408"/>
      <c r="AO143" s="1408"/>
      <c r="AP143" s="1408"/>
      <c r="AQ143" s="1408"/>
      <c r="AR143" s="1408"/>
      <c r="AS143" s="1408"/>
      <c r="AT143" s="1408"/>
      <c r="AU143" s="1408"/>
      <c r="AV143" s="1408"/>
      <c r="AW143" s="1408"/>
      <c r="AX143" s="1408"/>
      <c r="AY143" s="1408"/>
      <c r="AZ143" s="1408"/>
      <c r="BA143" s="1408"/>
      <c r="BB143" s="1408"/>
      <c r="BC143" s="1408"/>
      <c r="BD143" s="1408"/>
      <c r="BE143" s="1408"/>
      <c r="BF143" s="1408"/>
      <c r="BG143" s="1408"/>
      <c r="BH143" s="1408"/>
      <c r="BI143" s="1408"/>
      <c r="BJ143" s="1408"/>
      <c r="BK143" s="1408"/>
      <c r="BL143" s="1408"/>
      <c r="BM143" s="1408"/>
      <c r="BN143" s="1408"/>
      <c r="BO143" s="1408"/>
      <c r="BP143" s="1408"/>
      <c r="BQ143" s="317"/>
      <c r="BR143" s="1374"/>
      <c r="BS143" s="1374"/>
      <c r="BT143" s="1374"/>
      <c r="BU143" s="1374"/>
      <c r="BV143" s="1374"/>
      <c r="BW143" s="1374"/>
      <c r="BX143" s="1374"/>
      <c r="BY143" s="1374"/>
      <c r="BZ143" s="1374"/>
      <c r="CA143" s="1374"/>
      <c r="CB143" s="1374"/>
      <c r="CC143" s="1374"/>
      <c r="CD143" s="1374"/>
      <c r="CE143" s="1374"/>
      <c r="CF143" s="1374"/>
      <c r="CG143" s="1374"/>
      <c r="CH143" s="1374"/>
      <c r="CI143" s="1374"/>
      <c r="CJ143" s="1374"/>
      <c r="CK143" s="1374"/>
      <c r="CL143" s="1374"/>
      <c r="CM143" s="1374"/>
      <c r="CN143" s="1374"/>
      <c r="CO143" s="1374"/>
      <c r="CP143" s="1374"/>
      <c r="CQ143" s="1374"/>
      <c r="CR143" s="1374"/>
      <c r="CS143" s="1374"/>
      <c r="CT143" s="1374"/>
      <c r="CU143" s="1375"/>
      <c r="CV143" s="316"/>
    </row>
    <row r="144" spans="1:100" ht="15.75" customHeight="1">
      <c r="A144" s="315"/>
      <c r="B144" s="1409"/>
      <c r="C144" s="1410"/>
      <c r="D144" s="1410"/>
      <c r="E144" s="1410"/>
      <c r="F144" s="1410"/>
      <c r="G144" s="1410"/>
      <c r="H144" s="1410"/>
      <c r="I144" s="1410"/>
      <c r="J144" s="1410"/>
      <c r="K144" s="1410"/>
      <c r="L144" s="1410"/>
      <c r="M144" s="1410"/>
      <c r="N144" s="1410"/>
      <c r="O144" s="1410"/>
      <c r="P144" s="1410"/>
      <c r="Q144" s="1410"/>
      <c r="R144" s="1410"/>
      <c r="S144" s="1410"/>
      <c r="T144" s="1410"/>
      <c r="U144" s="1410"/>
      <c r="V144" s="1410"/>
      <c r="W144" s="1410"/>
      <c r="X144" s="1410"/>
      <c r="Y144" s="1410"/>
      <c r="Z144" s="1410"/>
      <c r="AA144" s="1410"/>
      <c r="AB144" s="1410"/>
      <c r="AC144" s="1410"/>
      <c r="AD144" s="1410"/>
      <c r="AE144" s="1410"/>
      <c r="AF144" s="1410"/>
      <c r="AG144" s="1410"/>
      <c r="AH144" s="1410"/>
      <c r="AI144" s="344"/>
      <c r="AJ144" s="1410"/>
      <c r="AK144" s="1410"/>
      <c r="AL144" s="1410"/>
      <c r="AM144" s="1410"/>
      <c r="AN144" s="1410"/>
      <c r="AO144" s="1410"/>
      <c r="AP144" s="1410"/>
      <c r="AQ144" s="1410"/>
      <c r="AR144" s="1410"/>
      <c r="AS144" s="1410"/>
      <c r="AT144" s="1410"/>
      <c r="AU144" s="1410"/>
      <c r="AV144" s="1410"/>
      <c r="AW144" s="1410"/>
      <c r="AX144" s="1410"/>
      <c r="AY144" s="1410"/>
      <c r="AZ144" s="1410"/>
      <c r="BA144" s="1410"/>
      <c r="BB144" s="1410"/>
      <c r="BC144" s="1410"/>
      <c r="BD144" s="1410"/>
      <c r="BE144" s="1410"/>
      <c r="BF144" s="1410"/>
      <c r="BG144" s="1410"/>
      <c r="BH144" s="1410"/>
      <c r="BI144" s="1410"/>
      <c r="BJ144" s="1410"/>
      <c r="BK144" s="1410"/>
      <c r="BL144" s="1410"/>
      <c r="BM144" s="1410"/>
      <c r="BN144" s="1410"/>
      <c r="BO144" s="1410"/>
      <c r="BP144" s="1410"/>
      <c r="BQ144" s="317"/>
      <c r="BR144" s="1374"/>
      <c r="BS144" s="1374"/>
      <c r="BT144" s="1374"/>
      <c r="BU144" s="1374"/>
      <c r="BV144" s="1374"/>
      <c r="BW144" s="1374"/>
      <c r="BX144" s="1374"/>
      <c r="BY144" s="1374"/>
      <c r="BZ144" s="1374"/>
      <c r="CA144" s="1374"/>
      <c r="CB144" s="1374"/>
      <c r="CC144" s="1374"/>
      <c r="CD144" s="1374"/>
      <c r="CE144" s="1374"/>
      <c r="CF144" s="1374"/>
      <c r="CG144" s="1374"/>
      <c r="CH144" s="1374"/>
      <c r="CI144" s="1374"/>
      <c r="CJ144" s="1374"/>
      <c r="CK144" s="1374"/>
      <c r="CL144" s="1374"/>
      <c r="CM144" s="1374"/>
      <c r="CN144" s="1374"/>
      <c r="CO144" s="1374"/>
      <c r="CP144" s="1374"/>
      <c r="CQ144" s="1374"/>
      <c r="CR144" s="1374"/>
      <c r="CS144" s="1374"/>
      <c r="CT144" s="1374"/>
      <c r="CU144" s="1375"/>
      <c r="CV144" s="316"/>
    </row>
    <row r="145" spans="1:100" ht="15.75" customHeight="1">
      <c r="A145" s="315"/>
      <c r="B145" s="1407"/>
      <c r="C145" s="1408"/>
      <c r="D145" s="1408"/>
      <c r="E145" s="1408"/>
      <c r="F145" s="1408"/>
      <c r="G145" s="1408"/>
      <c r="H145" s="1408"/>
      <c r="I145" s="1408"/>
      <c r="J145" s="1408"/>
      <c r="K145" s="1408"/>
      <c r="L145" s="1408"/>
      <c r="M145" s="1408"/>
      <c r="N145" s="1408"/>
      <c r="O145" s="1408"/>
      <c r="P145" s="1408"/>
      <c r="Q145" s="1408"/>
      <c r="R145" s="1408"/>
      <c r="S145" s="1408"/>
      <c r="T145" s="1408"/>
      <c r="U145" s="1408"/>
      <c r="V145" s="1408"/>
      <c r="W145" s="1408"/>
      <c r="X145" s="1408"/>
      <c r="Y145" s="1408"/>
      <c r="Z145" s="1408"/>
      <c r="AA145" s="1408"/>
      <c r="AB145" s="1408"/>
      <c r="AC145" s="1408"/>
      <c r="AD145" s="1408"/>
      <c r="AE145" s="1408"/>
      <c r="AF145" s="1408"/>
      <c r="AG145" s="1408"/>
      <c r="AH145" s="1408"/>
      <c r="AI145" s="344"/>
      <c r="AJ145" s="1408"/>
      <c r="AK145" s="1408"/>
      <c r="AL145" s="1408"/>
      <c r="AM145" s="1408"/>
      <c r="AN145" s="1408"/>
      <c r="AO145" s="1408"/>
      <c r="AP145" s="1408"/>
      <c r="AQ145" s="1408"/>
      <c r="AR145" s="1408"/>
      <c r="AS145" s="1408"/>
      <c r="AT145" s="1408"/>
      <c r="AU145" s="1408"/>
      <c r="AV145" s="1408"/>
      <c r="AW145" s="1408"/>
      <c r="AX145" s="1408"/>
      <c r="AY145" s="1408"/>
      <c r="AZ145" s="1408"/>
      <c r="BA145" s="1408"/>
      <c r="BB145" s="1408"/>
      <c r="BC145" s="1408"/>
      <c r="BD145" s="1408"/>
      <c r="BE145" s="1408"/>
      <c r="BF145" s="1408"/>
      <c r="BG145" s="1408"/>
      <c r="BH145" s="1408"/>
      <c r="BI145" s="1408"/>
      <c r="BJ145" s="1408"/>
      <c r="BK145" s="1408"/>
      <c r="BL145" s="1408"/>
      <c r="BM145" s="1408"/>
      <c r="BN145" s="1408"/>
      <c r="BO145" s="1408"/>
      <c r="BP145" s="1408"/>
      <c r="BQ145" s="315"/>
      <c r="BR145" s="1374"/>
      <c r="BS145" s="1374"/>
      <c r="BT145" s="1374"/>
      <c r="BU145" s="1374"/>
      <c r="BV145" s="1374"/>
      <c r="BW145" s="1374"/>
      <c r="BX145" s="1374"/>
      <c r="BY145" s="1374"/>
      <c r="BZ145" s="1374"/>
      <c r="CA145" s="1374"/>
      <c r="CB145" s="1374"/>
      <c r="CC145" s="1374"/>
      <c r="CD145" s="1374"/>
      <c r="CE145" s="1374"/>
      <c r="CF145" s="1374"/>
      <c r="CG145" s="1374"/>
      <c r="CH145" s="1374"/>
      <c r="CI145" s="1374"/>
      <c r="CJ145" s="1374"/>
      <c r="CK145" s="1374"/>
      <c r="CL145" s="1374"/>
      <c r="CM145" s="1374"/>
      <c r="CN145" s="1374"/>
      <c r="CO145" s="1374"/>
      <c r="CP145" s="1374"/>
      <c r="CQ145" s="1374"/>
      <c r="CR145" s="1374"/>
      <c r="CS145" s="1374"/>
      <c r="CT145" s="1374"/>
      <c r="CU145" s="1375"/>
      <c r="CV145" s="316"/>
    </row>
    <row r="146" spans="1:100" ht="15.75" customHeight="1">
      <c r="A146" s="315"/>
      <c r="B146" s="1409"/>
      <c r="C146" s="1410"/>
      <c r="D146" s="1410"/>
      <c r="E146" s="1410"/>
      <c r="F146" s="1410"/>
      <c r="G146" s="1410"/>
      <c r="H146" s="1410"/>
      <c r="I146" s="1410"/>
      <c r="J146" s="1410"/>
      <c r="K146" s="1410"/>
      <c r="L146" s="1410"/>
      <c r="M146" s="1410"/>
      <c r="N146" s="1410"/>
      <c r="O146" s="1410"/>
      <c r="P146" s="1410"/>
      <c r="Q146" s="1410"/>
      <c r="R146" s="1410"/>
      <c r="S146" s="1410"/>
      <c r="T146" s="1410"/>
      <c r="U146" s="1410"/>
      <c r="V146" s="1410"/>
      <c r="W146" s="1410"/>
      <c r="X146" s="1410"/>
      <c r="Y146" s="1410"/>
      <c r="Z146" s="1410"/>
      <c r="AA146" s="1410"/>
      <c r="AB146" s="1410"/>
      <c r="AC146" s="1410"/>
      <c r="AD146" s="1410"/>
      <c r="AE146" s="1410"/>
      <c r="AF146" s="1410"/>
      <c r="AG146" s="1410"/>
      <c r="AH146" s="1410"/>
      <c r="AI146" s="344"/>
      <c r="AJ146" s="1410"/>
      <c r="AK146" s="1410"/>
      <c r="AL146" s="1410"/>
      <c r="AM146" s="1410"/>
      <c r="AN146" s="1410"/>
      <c r="AO146" s="1410"/>
      <c r="AP146" s="1410"/>
      <c r="AQ146" s="1410"/>
      <c r="AR146" s="1410"/>
      <c r="AS146" s="1410"/>
      <c r="AT146" s="1410"/>
      <c r="AU146" s="1410"/>
      <c r="AV146" s="1410"/>
      <c r="AW146" s="1410"/>
      <c r="AX146" s="1410"/>
      <c r="AY146" s="1410"/>
      <c r="AZ146" s="1410"/>
      <c r="BA146" s="1410"/>
      <c r="BB146" s="1410"/>
      <c r="BC146" s="1410"/>
      <c r="BD146" s="1410"/>
      <c r="BE146" s="1410"/>
      <c r="BF146" s="1410"/>
      <c r="BG146" s="1410"/>
      <c r="BH146" s="1410"/>
      <c r="BI146" s="1410"/>
      <c r="BJ146" s="1410"/>
      <c r="BK146" s="1410"/>
      <c r="BL146" s="1410"/>
      <c r="BM146" s="1410"/>
      <c r="BN146" s="1410"/>
      <c r="BO146" s="1410"/>
      <c r="BP146" s="1410"/>
      <c r="BQ146" s="315"/>
      <c r="BR146" s="1374"/>
      <c r="BS146" s="1374"/>
      <c r="BT146" s="1374"/>
      <c r="BU146" s="1374"/>
      <c r="BV146" s="1374"/>
      <c r="BW146" s="1374"/>
      <c r="BX146" s="1374"/>
      <c r="BY146" s="1374"/>
      <c r="BZ146" s="1374"/>
      <c r="CA146" s="1374"/>
      <c r="CB146" s="1374"/>
      <c r="CC146" s="1374"/>
      <c r="CD146" s="1374"/>
      <c r="CE146" s="1374"/>
      <c r="CF146" s="1374"/>
      <c r="CG146" s="1374"/>
      <c r="CH146" s="1374"/>
      <c r="CI146" s="1374"/>
      <c r="CJ146" s="1374"/>
      <c r="CK146" s="1374"/>
      <c r="CL146" s="1374"/>
      <c r="CM146" s="1374"/>
      <c r="CN146" s="1374"/>
      <c r="CO146" s="1374"/>
      <c r="CP146" s="1374"/>
      <c r="CQ146" s="1374"/>
      <c r="CR146" s="1374"/>
      <c r="CS146" s="1374"/>
      <c r="CT146" s="1374"/>
      <c r="CU146" s="1375"/>
      <c r="CV146" s="316"/>
    </row>
    <row r="147" spans="1:100" ht="15.75" customHeight="1">
      <c r="A147" s="315"/>
      <c r="B147" s="1407"/>
      <c r="C147" s="1408"/>
      <c r="D147" s="1408"/>
      <c r="E147" s="1408"/>
      <c r="F147" s="1408"/>
      <c r="G147" s="1408"/>
      <c r="H147" s="1408"/>
      <c r="I147" s="1408"/>
      <c r="J147" s="1408"/>
      <c r="K147" s="1408"/>
      <c r="L147" s="1408"/>
      <c r="M147" s="1408"/>
      <c r="N147" s="1408"/>
      <c r="O147" s="1408"/>
      <c r="P147" s="1408"/>
      <c r="Q147" s="1408"/>
      <c r="R147" s="1408"/>
      <c r="S147" s="1408"/>
      <c r="T147" s="1408"/>
      <c r="U147" s="1408"/>
      <c r="V147" s="1408"/>
      <c r="W147" s="1408"/>
      <c r="X147" s="1408"/>
      <c r="Y147" s="1408"/>
      <c r="Z147" s="1408"/>
      <c r="AA147" s="1408"/>
      <c r="AB147" s="1408"/>
      <c r="AC147" s="1408"/>
      <c r="AD147" s="1408"/>
      <c r="AE147" s="1408"/>
      <c r="AF147" s="1408"/>
      <c r="AG147" s="1408"/>
      <c r="AH147" s="1408"/>
      <c r="AI147" s="344"/>
      <c r="AJ147" s="1408"/>
      <c r="AK147" s="1408"/>
      <c r="AL147" s="1408"/>
      <c r="AM147" s="1408"/>
      <c r="AN147" s="1408"/>
      <c r="AO147" s="1408"/>
      <c r="AP147" s="1408"/>
      <c r="AQ147" s="1408"/>
      <c r="AR147" s="1408"/>
      <c r="AS147" s="1408"/>
      <c r="AT147" s="1408"/>
      <c r="AU147" s="1408"/>
      <c r="AV147" s="1408"/>
      <c r="AW147" s="1408"/>
      <c r="AX147" s="1408"/>
      <c r="AY147" s="1408"/>
      <c r="AZ147" s="1408"/>
      <c r="BA147" s="1408"/>
      <c r="BB147" s="1408"/>
      <c r="BC147" s="1408"/>
      <c r="BD147" s="1408"/>
      <c r="BE147" s="1408"/>
      <c r="BF147" s="1408"/>
      <c r="BG147" s="1408"/>
      <c r="BH147" s="1408"/>
      <c r="BI147" s="1408"/>
      <c r="BJ147" s="1408"/>
      <c r="BK147" s="1408"/>
      <c r="BL147" s="1408"/>
      <c r="BM147" s="1408"/>
      <c r="BN147" s="1408"/>
      <c r="BO147" s="1408"/>
      <c r="BP147" s="1408"/>
      <c r="BQ147" s="315"/>
      <c r="BR147" s="1374"/>
      <c r="BS147" s="1374"/>
      <c r="BT147" s="1374"/>
      <c r="BU147" s="1374"/>
      <c r="BV147" s="1374"/>
      <c r="BW147" s="1374"/>
      <c r="BX147" s="1374"/>
      <c r="BY147" s="1374"/>
      <c r="BZ147" s="1374"/>
      <c r="CA147" s="1374"/>
      <c r="CB147" s="1374"/>
      <c r="CC147" s="1374"/>
      <c r="CD147" s="1374"/>
      <c r="CE147" s="1374"/>
      <c r="CF147" s="1374"/>
      <c r="CG147" s="1374"/>
      <c r="CH147" s="1374"/>
      <c r="CI147" s="1374"/>
      <c r="CJ147" s="1374"/>
      <c r="CK147" s="1374"/>
      <c r="CL147" s="1374"/>
      <c r="CM147" s="1374"/>
      <c r="CN147" s="1374"/>
      <c r="CO147" s="1374"/>
      <c r="CP147" s="1374"/>
      <c r="CQ147" s="1374"/>
      <c r="CR147" s="1374"/>
      <c r="CS147" s="1374"/>
      <c r="CT147" s="1374"/>
      <c r="CU147" s="1375"/>
      <c r="CV147" s="316"/>
    </row>
    <row r="148" spans="1:100" ht="15.75" customHeight="1">
      <c r="A148" s="315"/>
      <c r="B148" s="1409"/>
      <c r="C148" s="1410"/>
      <c r="D148" s="1410"/>
      <c r="E148" s="1410"/>
      <c r="F148" s="1410"/>
      <c r="G148" s="1410"/>
      <c r="H148" s="1410"/>
      <c r="I148" s="1410"/>
      <c r="J148" s="1410"/>
      <c r="K148" s="1410"/>
      <c r="L148" s="1410"/>
      <c r="M148" s="1410"/>
      <c r="N148" s="1410"/>
      <c r="O148" s="1410"/>
      <c r="P148" s="1410"/>
      <c r="Q148" s="1410"/>
      <c r="R148" s="1410"/>
      <c r="S148" s="1410"/>
      <c r="T148" s="1410"/>
      <c r="U148" s="1410"/>
      <c r="V148" s="1410"/>
      <c r="W148" s="1410"/>
      <c r="X148" s="1410"/>
      <c r="Y148" s="1410"/>
      <c r="Z148" s="1410"/>
      <c r="AA148" s="1410"/>
      <c r="AB148" s="1410"/>
      <c r="AC148" s="1410"/>
      <c r="AD148" s="1410"/>
      <c r="AE148" s="1410"/>
      <c r="AF148" s="1410"/>
      <c r="AG148" s="1410"/>
      <c r="AH148" s="1410"/>
      <c r="AI148" s="344"/>
      <c r="AJ148" s="1410"/>
      <c r="AK148" s="1410"/>
      <c r="AL148" s="1410"/>
      <c r="AM148" s="1410"/>
      <c r="AN148" s="1410"/>
      <c r="AO148" s="1410"/>
      <c r="AP148" s="1410"/>
      <c r="AQ148" s="1410"/>
      <c r="AR148" s="1410"/>
      <c r="AS148" s="1410"/>
      <c r="AT148" s="1410"/>
      <c r="AU148" s="1410"/>
      <c r="AV148" s="1410"/>
      <c r="AW148" s="1410"/>
      <c r="AX148" s="1410"/>
      <c r="AY148" s="1410"/>
      <c r="AZ148" s="1410"/>
      <c r="BA148" s="1410"/>
      <c r="BB148" s="1410"/>
      <c r="BC148" s="1410"/>
      <c r="BD148" s="1410"/>
      <c r="BE148" s="1410"/>
      <c r="BF148" s="1410"/>
      <c r="BG148" s="1410"/>
      <c r="BH148" s="1410"/>
      <c r="BI148" s="1410"/>
      <c r="BJ148" s="1410"/>
      <c r="BK148" s="1410"/>
      <c r="BL148" s="1410"/>
      <c r="BM148" s="1410"/>
      <c r="BN148" s="1410"/>
      <c r="BO148" s="1410"/>
      <c r="BP148" s="1410"/>
      <c r="BQ148" s="297"/>
      <c r="BR148" s="1374"/>
      <c r="BS148" s="1374"/>
      <c r="BT148" s="1374"/>
      <c r="BU148" s="1374"/>
      <c r="BV148" s="1374"/>
      <c r="BW148" s="1374"/>
      <c r="BX148" s="1374"/>
      <c r="BY148" s="1374"/>
      <c r="BZ148" s="1374"/>
      <c r="CA148" s="1374"/>
      <c r="CB148" s="1374"/>
      <c r="CC148" s="1374"/>
      <c r="CD148" s="1374"/>
      <c r="CE148" s="1374"/>
      <c r="CF148" s="1374"/>
      <c r="CG148" s="1374"/>
      <c r="CH148" s="1374"/>
      <c r="CI148" s="1374"/>
      <c r="CJ148" s="1374"/>
      <c r="CK148" s="1374"/>
      <c r="CL148" s="1374"/>
      <c r="CM148" s="1374"/>
      <c r="CN148" s="1374"/>
      <c r="CO148" s="1374"/>
      <c r="CP148" s="1374"/>
      <c r="CQ148" s="1374"/>
      <c r="CR148" s="1374"/>
      <c r="CS148" s="1374"/>
      <c r="CT148" s="1374"/>
      <c r="CU148" s="1375"/>
      <c r="CV148" s="316"/>
    </row>
    <row r="149" spans="1:100" ht="21" thickBot="1">
      <c r="A149" s="315"/>
      <c r="B149" s="314"/>
      <c r="C149" s="314"/>
      <c r="D149" s="314"/>
      <c r="E149" s="314"/>
      <c r="F149" s="314"/>
      <c r="G149" s="314"/>
      <c r="H149" s="314"/>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314"/>
      <c r="AJ149" s="314"/>
      <c r="AK149" s="314"/>
      <c r="AL149" s="314"/>
      <c r="AM149" s="314"/>
      <c r="AN149" s="314"/>
      <c r="AO149" s="314"/>
      <c r="AP149" s="314"/>
      <c r="AQ149" s="314"/>
      <c r="AR149" s="314"/>
      <c r="AS149" s="314"/>
      <c r="AT149" s="314"/>
      <c r="AU149" s="314"/>
      <c r="AV149" s="314"/>
      <c r="AW149" s="314"/>
      <c r="AX149" s="314"/>
      <c r="AY149" s="314"/>
      <c r="AZ149" s="314"/>
      <c r="BA149" s="314"/>
      <c r="BB149" s="314"/>
      <c r="BC149" s="314"/>
      <c r="BD149" s="314"/>
      <c r="BE149" s="314"/>
      <c r="BF149" s="314"/>
      <c r="BG149" s="314"/>
      <c r="BH149" s="314"/>
      <c r="BI149" s="314"/>
      <c r="BJ149" s="314"/>
      <c r="BK149" s="314"/>
      <c r="BL149" s="314"/>
      <c r="BM149" s="314"/>
      <c r="BN149" s="314"/>
      <c r="BO149" s="314"/>
      <c r="BP149" s="314"/>
      <c r="BQ149" s="314"/>
      <c r="BR149" s="346"/>
      <c r="BS149" s="346"/>
      <c r="BT149" s="346"/>
      <c r="BU149" s="346"/>
      <c r="BV149" s="346"/>
      <c r="BW149" s="346"/>
      <c r="BX149" s="346"/>
      <c r="BY149" s="346"/>
      <c r="BZ149" s="346"/>
      <c r="CA149" s="346"/>
      <c r="CB149" s="346"/>
      <c r="CC149" s="346"/>
      <c r="CD149" s="346"/>
      <c r="CE149" s="346"/>
      <c r="CF149" s="346"/>
      <c r="CG149" s="346"/>
      <c r="CH149" s="346"/>
      <c r="CI149" s="346"/>
      <c r="CJ149" s="346"/>
      <c r="CK149" s="346"/>
      <c r="CL149" s="346"/>
      <c r="CM149" s="346"/>
      <c r="CN149" s="346"/>
      <c r="CO149" s="346"/>
      <c r="CP149" s="346"/>
      <c r="CQ149" s="346"/>
      <c r="CR149" s="346"/>
      <c r="CS149" s="346"/>
      <c r="CT149" s="346"/>
      <c r="CU149" s="346"/>
      <c r="CV149" s="313"/>
    </row>
    <row r="150" ht="12.75"/>
    <row r="151" ht="12.75" customHeight="1" hidden="1"/>
    <row r="152" ht="13.5" customHeight="1" hidden="1"/>
    <row r="153" ht="12.75" hidden="1"/>
    <row r="154" spans="17:57" ht="18" hidden="1">
      <c r="Q154" s="309"/>
      <c r="R154" s="309"/>
      <c r="S154" s="309"/>
      <c r="T154" s="309"/>
      <c r="U154" s="309"/>
      <c r="AY154" s="1533"/>
      <c r="AZ154" s="1533"/>
      <c r="BA154" s="1533"/>
      <c r="BB154" s="1533"/>
      <c r="BC154" s="1533"/>
      <c r="BD154" s="1533"/>
      <c r="BE154" s="1533"/>
    </row>
    <row r="155" spans="17:57" ht="18" hidden="1">
      <c r="Q155" s="309"/>
      <c r="R155" s="309"/>
      <c r="S155" s="309"/>
      <c r="T155" s="309"/>
      <c r="U155" s="309"/>
      <c r="AY155" s="1533"/>
      <c r="AZ155" s="1533"/>
      <c r="BA155" s="1533"/>
      <c r="BB155" s="1533"/>
      <c r="BC155" s="1533"/>
      <c r="BD155" s="1533"/>
      <c r="BE155" s="1533"/>
    </row>
    <row r="156" spans="17:57" ht="18" hidden="1">
      <c r="Q156" s="309"/>
      <c r="R156" s="309"/>
      <c r="S156" s="309"/>
      <c r="T156" s="309"/>
      <c r="U156" s="309"/>
      <c r="AD156" s="305"/>
      <c r="AE156" s="305"/>
      <c r="AF156" s="305"/>
      <c r="AG156" s="305"/>
      <c r="AH156" s="312"/>
      <c r="AI156" s="312"/>
      <c r="AJ156" s="312"/>
      <c r="AY156" s="1533"/>
      <c r="AZ156" s="1533"/>
      <c r="BA156" s="1533"/>
      <c r="BB156" s="1533"/>
      <c r="BC156" s="1533"/>
      <c r="BD156" s="1533"/>
      <c r="BE156" s="1533"/>
    </row>
    <row r="157" spans="17:57" ht="12.75" hidden="1">
      <c r="Q157" s="297"/>
      <c r="R157" s="297"/>
      <c r="S157" s="297"/>
      <c r="T157" s="297"/>
      <c r="U157" s="297"/>
      <c r="AY157" s="1534"/>
      <c r="AZ157" s="1534"/>
      <c r="BA157" s="1534"/>
      <c r="BB157" s="1534"/>
      <c r="BC157" s="1534"/>
      <c r="BD157" s="1534"/>
      <c r="BE157" s="1534"/>
    </row>
    <row r="158" spans="17:57" ht="12.75" hidden="1">
      <c r="Q158" s="297"/>
      <c r="R158" s="297"/>
      <c r="S158" s="297"/>
      <c r="T158" s="297"/>
      <c r="U158" s="297"/>
      <c r="AY158" s="1534"/>
      <c r="AZ158" s="1534"/>
      <c r="BA158" s="1534"/>
      <c r="BB158" s="1534"/>
      <c r="BC158" s="1534"/>
      <c r="BD158" s="1534"/>
      <c r="BE158" s="1534"/>
    </row>
    <row r="159" spans="30:33" ht="13.5" customHeight="1" hidden="1">
      <c r="AD159" s="307"/>
      <c r="AE159" s="307"/>
      <c r="AF159" s="307"/>
      <c r="AG159" s="307"/>
    </row>
    <row r="160" spans="17:28" ht="18" hidden="1">
      <c r="Q160" s="309"/>
      <c r="R160" s="309"/>
      <c r="S160" s="309"/>
      <c r="T160" s="309"/>
      <c r="U160" s="309"/>
      <c r="V160" s="308"/>
      <c r="W160" s="308"/>
      <c r="X160" s="308"/>
      <c r="Y160" s="308"/>
      <c r="Z160" s="308"/>
      <c r="AA160" s="308"/>
      <c r="AB160" s="308"/>
    </row>
    <row r="161" spans="17:28" ht="18" hidden="1">
      <c r="Q161" s="309"/>
      <c r="R161" s="309"/>
      <c r="S161" s="309"/>
      <c r="T161" s="309"/>
      <c r="U161" s="309"/>
      <c r="V161" s="308"/>
      <c r="W161" s="308"/>
      <c r="X161" s="308"/>
      <c r="Y161" s="308"/>
      <c r="Z161" s="308"/>
      <c r="AA161" s="308"/>
      <c r="AB161" s="308"/>
    </row>
    <row r="162" spans="17:75" ht="13.5" customHeight="1" hidden="1">
      <c r="Q162" s="309"/>
      <c r="R162" s="309"/>
      <c r="S162" s="309"/>
      <c r="T162" s="309"/>
      <c r="U162" s="309"/>
      <c r="V162" s="308"/>
      <c r="W162" s="308"/>
      <c r="X162" s="308"/>
      <c r="Y162" s="308"/>
      <c r="Z162" s="308"/>
      <c r="AA162" s="308"/>
      <c r="AB162" s="308"/>
      <c r="AD162" s="307"/>
      <c r="AE162" s="307"/>
      <c r="AF162" s="307"/>
      <c r="AG162" s="307"/>
      <c r="BH162" s="1535"/>
      <c r="BI162" s="1535"/>
      <c r="BJ162" s="1535"/>
      <c r="BK162" s="1535"/>
      <c r="BL162" s="1535"/>
      <c r="BM162" s="1535"/>
      <c r="BN162" s="1535"/>
      <c r="BO162" s="1535"/>
      <c r="BP162" s="1535"/>
      <c r="BQ162" s="1535"/>
      <c r="BR162" s="1535"/>
      <c r="BS162" s="1535"/>
      <c r="BT162" s="1535"/>
      <c r="BU162" s="1535"/>
      <c r="BV162" s="1535"/>
      <c r="BW162" s="1535"/>
    </row>
    <row r="163" spans="17:75" ht="20.25" hidden="1">
      <c r="Q163" s="297"/>
      <c r="R163" s="297"/>
      <c r="S163" s="297"/>
      <c r="T163" s="297"/>
      <c r="U163" s="297"/>
      <c r="V163" s="306"/>
      <c r="W163" s="306"/>
      <c r="X163" s="306"/>
      <c r="Y163" s="306"/>
      <c r="Z163" s="306"/>
      <c r="AA163" s="306"/>
      <c r="AB163" s="306"/>
      <c r="AD163" s="305"/>
      <c r="AE163" s="305"/>
      <c r="AF163" s="305"/>
      <c r="AG163" s="305"/>
      <c r="AI163" s="311"/>
      <c r="AJ163" s="311"/>
      <c r="AK163" s="310"/>
      <c r="BH163" s="1535"/>
      <c r="BI163" s="1535"/>
      <c r="BJ163" s="1535"/>
      <c r="BK163" s="1535"/>
      <c r="BL163" s="1535"/>
      <c r="BM163" s="1535"/>
      <c r="BN163" s="1535"/>
      <c r="BO163" s="1535"/>
      <c r="BP163" s="1535"/>
      <c r="BQ163" s="1535"/>
      <c r="BR163" s="1535"/>
      <c r="BS163" s="1535"/>
      <c r="BT163" s="1535"/>
      <c r="BU163" s="1535"/>
      <c r="BV163" s="1535"/>
      <c r="BW163" s="1535"/>
    </row>
    <row r="164" spans="17:75" ht="20.25" hidden="1">
      <c r="Q164" s="297"/>
      <c r="R164" s="297"/>
      <c r="S164" s="297"/>
      <c r="T164" s="297"/>
      <c r="U164" s="297"/>
      <c r="V164" s="306"/>
      <c r="W164" s="306"/>
      <c r="X164" s="306"/>
      <c r="Y164" s="306"/>
      <c r="Z164" s="306"/>
      <c r="AA164" s="306"/>
      <c r="AB164" s="306"/>
      <c r="AD164" s="305"/>
      <c r="AE164" s="305"/>
      <c r="AF164" s="305"/>
      <c r="AG164" s="305"/>
      <c r="AI164" s="311"/>
      <c r="AJ164" s="311"/>
      <c r="AK164" s="310"/>
      <c r="BH164" s="1535"/>
      <c r="BI164" s="1535"/>
      <c r="BJ164" s="1535"/>
      <c r="BK164" s="1535"/>
      <c r="BL164" s="1535"/>
      <c r="BM164" s="1535"/>
      <c r="BN164" s="1535"/>
      <c r="BO164" s="1535"/>
      <c r="BP164" s="1535"/>
      <c r="BQ164" s="1535"/>
      <c r="BR164" s="1535"/>
      <c r="BS164" s="1535"/>
      <c r="BT164" s="1535"/>
      <c r="BU164" s="1535"/>
      <c r="BV164" s="1535"/>
      <c r="BW164" s="1535"/>
    </row>
    <row r="165" spans="17:37" ht="13.5" customHeight="1" hidden="1">
      <c r="Q165" s="309"/>
      <c r="R165" s="309"/>
      <c r="S165" s="309"/>
      <c r="T165" s="309"/>
      <c r="U165" s="309"/>
      <c r="AD165" s="307"/>
      <c r="AE165" s="307"/>
      <c r="AF165" s="307"/>
      <c r="AG165" s="307"/>
      <c r="AK165" s="310"/>
    </row>
    <row r="166" spans="17:37" ht="18" hidden="1">
      <c r="Q166" s="309"/>
      <c r="R166" s="309"/>
      <c r="S166" s="309"/>
      <c r="T166" s="309"/>
      <c r="U166" s="309"/>
      <c r="V166" s="308"/>
      <c r="W166" s="308"/>
      <c r="X166" s="308"/>
      <c r="Y166" s="308"/>
      <c r="Z166" s="308"/>
      <c r="AA166" s="308"/>
      <c r="AB166" s="308"/>
      <c r="AK166" s="310"/>
    </row>
    <row r="167" spans="17:28" ht="18" hidden="1">
      <c r="Q167" s="309"/>
      <c r="R167" s="309"/>
      <c r="S167" s="309"/>
      <c r="T167" s="309"/>
      <c r="U167" s="309"/>
      <c r="V167" s="308"/>
      <c r="W167" s="308"/>
      <c r="X167" s="308"/>
      <c r="Y167" s="308"/>
      <c r="Z167" s="308"/>
      <c r="AA167" s="308"/>
      <c r="AB167" s="308"/>
    </row>
    <row r="168" spans="17:33" ht="13.5" customHeight="1" hidden="1">
      <c r="Q168" s="297"/>
      <c r="R168" s="297"/>
      <c r="S168" s="297"/>
      <c r="T168" s="297"/>
      <c r="U168" s="297"/>
      <c r="V168" s="308"/>
      <c r="W168" s="308"/>
      <c r="X168" s="308"/>
      <c r="Y168" s="308"/>
      <c r="Z168" s="308"/>
      <c r="AA168" s="308"/>
      <c r="AB168" s="308"/>
      <c r="AD168" s="307"/>
      <c r="AE168" s="307"/>
      <c r="AF168" s="307"/>
      <c r="AG168" s="307"/>
    </row>
    <row r="169" spans="17:36" ht="18" hidden="1">
      <c r="Q169" s="297"/>
      <c r="R169" s="297"/>
      <c r="S169" s="297"/>
      <c r="T169" s="297"/>
      <c r="U169" s="297"/>
      <c r="V169" s="306"/>
      <c r="W169" s="306"/>
      <c r="X169" s="306"/>
      <c r="Y169" s="306"/>
      <c r="Z169" s="306"/>
      <c r="AA169" s="306"/>
      <c r="AB169" s="306"/>
      <c r="AD169" s="305"/>
      <c r="AE169" s="305"/>
      <c r="AF169" s="305"/>
      <c r="AG169" s="305"/>
      <c r="AI169" s="304"/>
      <c r="AJ169" s="304"/>
    </row>
    <row r="170" spans="22:36" ht="18" hidden="1">
      <c r="V170" s="306"/>
      <c r="W170" s="306"/>
      <c r="X170" s="306"/>
      <c r="Y170" s="306"/>
      <c r="Z170" s="306"/>
      <c r="AA170" s="306"/>
      <c r="AB170" s="306"/>
      <c r="AD170" s="305"/>
      <c r="AE170" s="305"/>
      <c r="AF170" s="305"/>
      <c r="AG170" s="305"/>
      <c r="AI170" s="304"/>
      <c r="AJ170" s="304"/>
    </row>
    <row r="171" ht="12.75" hidden="1"/>
    <row r="172" spans="16:98" ht="20.25" hidden="1">
      <c r="P172" s="303"/>
      <c r="Q172" s="302"/>
      <c r="R172" s="302"/>
      <c r="S172" s="302"/>
      <c r="T172" s="302"/>
      <c r="U172" s="302"/>
      <c r="V172" s="302"/>
      <c r="W172" s="302"/>
      <c r="X172" s="302"/>
      <c r="Y172" s="302"/>
      <c r="Z172" s="302"/>
      <c r="AA172" s="302"/>
      <c r="AB172" s="302"/>
      <c r="AC172" s="302"/>
      <c r="AD172" s="302"/>
      <c r="AE172" s="302"/>
      <c r="AF172" s="302"/>
      <c r="AG172" s="302"/>
      <c r="AH172" s="302"/>
      <c r="AI172" s="302"/>
      <c r="AJ172" s="302"/>
      <c r="AK172" s="302"/>
      <c r="BF172" s="301"/>
      <c r="BG172" s="301"/>
      <c r="BH172" s="301"/>
      <c r="BI172" s="301"/>
      <c r="BJ172" s="301"/>
      <c r="BK172" s="301"/>
      <c r="BL172" s="301"/>
      <c r="BM172" s="301"/>
      <c r="BN172" s="301"/>
      <c r="BO172" s="301"/>
      <c r="BP172" s="301"/>
      <c r="BQ172" s="301"/>
      <c r="BR172" s="301"/>
      <c r="BS172" s="301"/>
      <c r="BT172" s="301"/>
      <c r="BU172" s="301"/>
      <c r="BV172" s="301"/>
      <c r="BW172" s="301"/>
      <c r="BX172" s="301"/>
      <c r="BY172" s="301"/>
      <c r="BZ172" s="301"/>
      <c r="CA172" s="301"/>
      <c r="CB172" s="301"/>
      <c r="CC172" s="301"/>
      <c r="CD172" s="301"/>
      <c r="CE172" s="301"/>
      <c r="CF172" s="301"/>
      <c r="CG172" s="301"/>
      <c r="CH172" s="301"/>
      <c r="CI172" s="301"/>
      <c r="CJ172" s="301"/>
      <c r="CK172" s="301"/>
      <c r="CL172" s="301"/>
      <c r="CM172" s="301"/>
      <c r="CN172" s="301"/>
      <c r="CO172" s="301"/>
      <c r="CP172" s="301"/>
      <c r="CQ172" s="301"/>
      <c r="CR172" s="301"/>
      <c r="CS172" s="301"/>
      <c r="CT172" s="301"/>
    </row>
    <row r="173" spans="16:98" ht="20.25" hidden="1">
      <c r="P173" s="302"/>
      <c r="Q173" s="302"/>
      <c r="R173" s="302"/>
      <c r="S173" s="302"/>
      <c r="T173" s="302"/>
      <c r="U173" s="302"/>
      <c r="V173" s="302"/>
      <c r="W173" s="302"/>
      <c r="X173" s="302"/>
      <c r="Y173" s="302"/>
      <c r="Z173" s="302"/>
      <c r="AA173" s="302"/>
      <c r="AB173" s="302"/>
      <c r="AC173" s="302"/>
      <c r="AD173" s="302"/>
      <c r="AE173" s="302"/>
      <c r="AF173" s="302"/>
      <c r="AG173" s="302"/>
      <c r="AH173" s="302"/>
      <c r="AI173" s="302"/>
      <c r="AJ173" s="302"/>
      <c r="AK173" s="302"/>
      <c r="BF173" s="301"/>
      <c r="BG173" s="301"/>
      <c r="BH173" s="301"/>
      <c r="BI173" s="301"/>
      <c r="BJ173" s="301"/>
      <c r="BK173" s="301"/>
      <c r="BL173" s="301"/>
      <c r="BM173" s="301"/>
      <c r="BN173" s="301"/>
      <c r="BO173" s="301"/>
      <c r="BP173" s="301"/>
      <c r="BQ173" s="301"/>
      <c r="BR173" s="301"/>
      <c r="BS173" s="301"/>
      <c r="BT173" s="301"/>
      <c r="BU173" s="301"/>
      <c r="BV173" s="301"/>
      <c r="BW173" s="301"/>
      <c r="BX173" s="301"/>
      <c r="BY173" s="301"/>
      <c r="BZ173" s="301"/>
      <c r="CA173" s="301"/>
      <c r="CB173" s="301"/>
      <c r="CC173" s="301"/>
      <c r="CD173" s="301"/>
      <c r="CE173" s="301"/>
      <c r="CF173" s="301"/>
      <c r="CG173" s="301"/>
      <c r="CH173" s="301"/>
      <c r="CI173" s="301"/>
      <c r="CJ173" s="301"/>
      <c r="CK173" s="301"/>
      <c r="CL173" s="301"/>
      <c r="CM173" s="301"/>
      <c r="CN173" s="301"/>
      <c r="CO173" s="301"/>
      <c r="CP173" s="301"/>
      <c r="CQ173" s="301"/>
      <c r="CR173" s="301"/>
      <c r="CS173" s="301"/>
      <c r="CT173" s="301"/>
    </row>
    <row r="174" ht="12.75" customHeight="1" hidden="1"/>
    <row r="175" ht="12.75" customHeight="1" hidden="1"/>
    <row r="176" ht="12.75" hidden="1"/>
    <row r="177" ht="12.75" hidden="1"/>
    <row r="178" spans="7:48" ht="20.25" hidden="1">
      <c r="G178" s="300"/>
      <c r="H178" s="298"/>
      <c r="I178" s="298"/>
      <c r="J178" s="298"/>
      <c r="K178" s="298"/>
      <c r="L178" s="298"/>
      <c r="M178" s="298"/>
      <c r="N178" s="298"/>
      <c r="O178" s="298"/>
      <c r="P178" s="298"/>
      <c r="Q178" s="298"/>
      <c r="R178" s="298"/>
      <c r="S178" s="298"/>
      <c r="T178" s="298"/>
      <c r="U178" s="298"/>
      <c r="V178" s="298"/>
      <c r="W178" s="298"/>
      <c r="X178" s="298"/>
      <c r="Y178" s="298"/>
      <c r="Z178" s="298"/>
      <c r="AA178" s="298"/>
      <c r="AB178" s="298"/>
      <c r="AC178" s="298"/>
      <c r="AD178" s="298"/>
      <c r="AE178" s="298"/>
      <c r="AF178" s="298"/>
      <c r="AG178" s="298"/>
      <c r="AH178" s="298"/>
      <c r="AI178" s="298"/>
      <c r="AJ178" s="298"/>
      <c r="AK178" s="298"/>
      <c r="AL178" s="298"/>
      <c r="AM178" s="298"/>
      <c r="AN178" s="298"/>
      <c r="AO178" s="298"/>
      <c r="AP178" s="298"/>
      <c r="AQ178" s="298"/>
      <c r="AR178" s="297"/>
      <c r="AS178" s="297"/>
      <c r="AT178" s="297"/>
      <c r="AU178" s="297"/>
      <c r="AV178" s="297"/>
    </row>
    <row r="179" spans="7:48" ht="12.75" hidden="1">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8"/>
      <c r="AD179" s="298"/>
      <c r="AE179" s="298"/>
      <c r="AF179" s="298"/>
      <c r="AG179" s="298"/>
      <c r="AH179" s="298"/>
      <c r="AI179" s="298"/>
      <c r="AJ179" s="298"/>
      <c r="AK179" s="298"/>
      <c r="AL179" s="298"/>
      <c r="AM179" s="298"/>
      <c r="AN179" s="298"/>
      <c r="AO179" s="298"/>
      <c r="AP179" s="298"/>
      <c r="AQ179" s="298"/>
      <c r="AR179" s="297"/>
      <c r="AS179" s="297"/>
      <c r="AT179" s="297"/>
      <c r="AU179" s="297"/>
      <c r="AV179" s="297"/>
    </row>
    <row r="180" spans="7:48" ht="12.75" hidden="1">
      <c r="G180" s="298"/>
      <c r="H180" s="298"/>
      <c r="I180" s="298"/>
      <c r="J180" s="298"/>
      <c r="K180" s="298"/>
      <c r="L180" s="298"/>
      <c r="M180" s="298"/>
      <c r="N180" s="298"/>
      <c r="O180" s="298"/>
      <c r="P180" s="298"/>
      <c r="Q180" s="298"/>
      <c r="R180" s="298"/>
      <c r="S180" s="298"/>
      <c r="T180" s="298"/>
      <c r="U180" s="298"/>
      <c r="V180" s="298"/>
      <c r="W180" s="298"/>
      <c r="X180" s="298"/>
      <c r="Y180" s="298"/>
      <c r="Z180" s="298"/>
      <c r="AA180" s="298"/>
      <c r="AB180" s="298"/>
      <c r="AC180" s="298"/>
      <c r="AD180" s="298"/>
      <c r="AE180" s="298"/>
      <c r="AF180" s="298"/>
      <c r="AG180" s="298"/>
      <c r="AH180" s="298"/>
      <c r="AI180" s="298"/>
      <c r="AJ180" s="298"/>
      <c r="AK180" s="298"/>
      <c r="AL180" s="298"/>
      <c r="AM180" s="298"/>
      <c r="AN180" s="298"/>
      <c r="AO180" s="298"/>
      <c r="AP180" s="298"/>
      <c r="AQ180" s="298"/>
      <c r="AR180" s="297"/>
      <c r="AS180" s="297"/>
      <c r="AT180" s="297"/>
      <c r="AU180" s="297"/>
      <c r="AV180" s="297"/>
    </row>
    <row r="181" spans="7:48" ht="12.75" hidden="1">
      <c r="G181" s="298"/>
      <c r="H181" s="298"/>
      <c r="I181" s="298"/>
      <c r="J181" s="298"/>
      <c r="K181" s="298"/>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98"/>
      <c r="AP181" s="298"/>
      <c r="AQ181" s="298"/>
      <c r="AR181" s="297"/>
      <c r="AS181" s="297"/>
      <c r="AT181" s="297"/>
      <c r="AU181" s="297"/>
      <c r="AV181" s="297"/>
    </row>
    <row r="182" spans="7:48" ht="12.75" hidden="1">
      <c r="G182" s="298"/>
      <c r="H182" s="298"/>
      <c r="I182" s="298"/>
      <c r="J182" s="298"/>
      <c r="K182" s="298"/>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98"/>
      <c r="AP182" s="298"/>
      <c r="AQ182" s="298"/>
      <c r="AR182" s="297"/>
      <c r="AS182" s="297"/>
      <c r="AT182" s="297"/>
      <c r="AU182" s="297"/>
      <c r="AV182" s="297"/>
    </row>
    <row r="183" spans="7:90" ht="20.25" hidden="1">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8"/>
      <c r="AE183" s="298"/>
      <c r="AF183" s="298"/>
      <c r="AG183" s="298"/>
      <c r="AH183" s="298"/>
      <c r="AI183" s="298"/>
      <c r="AJ183" s="298"/>
      <c r="AK183" s="298"/>
      <c r="AL183" s="298"/>
      <c r="AM183" s="298"/>
      <c r="AN183" s="298"/>
      <c r="AO183" s="298"/>
      <c r="AP183" s="298"/>
      <c r="AQ183" s="298"/>
      <c r="AR183" s="297"/>
      <c r="AS183" s="297"/>
      <c r="AT183" s="297"/>
      <c r="AU183" s="297"/>
      <c r="AV183" s="297"/>
      <c r="CB183" s="299"/>
      <c r="CC183" s="299"/>
      <c r="CD183" s="299"/>
      <c r="CE183" s="299"/>
      <c r="CF183" s="299"/>
      <c r="CG183" s="299"/>
      <c r="CH183" s="299"/>
      <c r="CI183" s="299"/>
      <c r="CJ183" s="299"/>
      <c r="CK183" s="299"/>
      <c r="CL183" s="299"/>
    </row>
    <row r="184" spans="7:48" ht="12.75" hidden="1">
      <c r="G184" s="298"/>
      <c r="H184" s="298"/>
      <c r="I184" s="298"/>
      <c r="J184" s="298"/>
      <c r="K184" s="298"/>
      <c r="L184" s="298"/>
      <c r="M184" s="298"/>
      <c r="N184" s="298"/>
      <c r="O184" s="298"/>
      <c r="P184" s="298"/>
      <c r="Q184" s="298"/>
      <c r="R184" s="298"/>
      <c r="S184" s="298"/>
      <c r="T184" s="298"/>
      <c r="U184" s="298"/>
      <c r="V184" s="298"/>
      <c r="W184" s="298"/>
      <c r="X184" s="298"/>
      <c r="Y184" s="298"/>
      <c r="Z184" s="298"/>
      <c r="AA184" s="298"/>
      <c r="AB184" s="298"/>
      <c r="AC184" s="298"/>
      <c r="AD184" s="298"/>
      <c r="AE184" s="298"/>
      <c r="AF184" s="298"/>
      <c r="AG184" s="298"/>
      <c r="AH184" s="298"/>
      <c r="AI184" s="298"/>
      <c r="AJ184" s="298"/>
      <c r="AK184" s="298"/>
      <c r="AL184" s="298"/>
      <c r="AM184" s="298"/>
      <c r="AN184" s="298"/>
      <c r="AO184" s="298"/>
      <c r="AP184" s="298"/>
      <c r="AQ184" s="298"/>
      <c r="AR184" s="297"/>
      <c r="AS184" s="297"/>
      <c r="AT184" s="297"/>
      <c r="AU184" s="297"/>
      <c r="AV184" s="297"/>
    </row>
    <row r="185" spans="7:48" ht="12.75" hidden="1">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8"/>
      <c r="AE185" s="298"/>
      <c r="AF185" s="298"/>
      <c r="AG185" s="298"/>
      <c r="AH185" s="298"/>
      <c r="AI185" s="298"/>
      <c r="AJ185" s="298"/>
      <c r="AK185" s="298"/>
      <c r="AL185" s="298"/>
      <c r="AM185" s="298"/>
      <c r="AN185" s="298"/>
      <c r="AO185" s="298"/>
      <c r="AP185" s="298"/>
      <c r="AQ185" s="298"/>
      <c r="AR185" s="297"/>
      <c r="AS185" s="297"/>
      <c r="AT185" s="297"/>
      <c r="AU185" s="297"/>
      <c r="AV185" s="297"/>
    </row>
    <row r="186" spans="7:48" ht="12.75" hidden="1">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c r="AJ186" s="298"/>
      <c r="AK186" s="298"/>
      <c r="AL186" s="298"/>
      <c r="AM186" s="298"/>
      <c r="AN186" s="298"/>
      <c r="AO186" s="298"/>
      <c r="AP186" s="298"/>
      <c r="AQ186" s="298"/>
      <c r="AR186" s="297"/>
      <c r="AS186" s="297"/>
      <c r="AT186" s="297"/>
      <c r="AU186" s="297"/>
      <c r="AV186" s="297"/>
    </row>
    <row r="187" spans="7:48" ht="12.75" hidden="1">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8"/>
      <c r="AE187" s="298"/>
      <c r="AF187" s="298"/>
      <c r="AG187" s="298"/>
      <c r="AH187" s="298"/>
      <c r="AI187" s="298"/>
      <c r="AJ187" s="298"/>
      <c r="AK187" s="298"/>
      <c r="AL187" s="298"/>
      <c r="AM187" s="298"/>
      <c r="AN187" s="298"/>
      <c r="AO187" s="298"/>
      <c r="AP187" s="298"/>
      <c r="AQ187" s="298"/>
      <c r="AR187" s="297"/>
      <c r="AS187" s="297"/>
      <c r="AT187" s="297"/>
      <c r="AU187" s="297"/>
      <c r="AV187" s="297"/>
    </row>
    <row r="188" spans="7:48" ht="12.75" hidden="1">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c r="AJ188" s="298"/>
      <c r="AK188" s="298"/>
      <c r="AL188" s="298"/>
      <c r="AM188" s="298"/>
      <c r="AN188" s="298"/>
      <c r="AO188" s="298"/>
      <c r="AP188" s="298"/>
      <c r="AQ188" s="298"/>
      <c r="AR188" s="297"/>
      <c r="AS188" s="297"/>
      <c r="AT188" s="297"/>
      <c r="AU188" s="297"/>
      <c r="AV188" s="297"/>
    </row>
    <row r="189" spans="7:48" ht="12.75" hidden="1">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8"/>
      <c r="AD189" s="298"/>
      <c r="AE189" s="298"/>
      <c r="AF189" s="298"/>
      <c r="AG189" s="298"/>
      <c r="AH189" s="298"/>
      <c r="AI189" s="298"/>
      <c r="AJ189" s="298"/>
      <c r="AK189" s="298"/>
      <c r="AL189" s="298"/>
      <c r="AM189" s="298"/>
      <c r="AN189" s="298"/>
      <c r="AO189" s="298"/>
      <c r="AP189" s="298"/>
      <c r="AQ189" s="298"/>
      <c r="AR189" s="297"/>
      <c r="AS189" s="297"/>
      <c r="AT189" s="297"/>
      <c r="AU189" s="297"/>
      <c r="AV189" s="297"/>
    </row>
    <row r="190" spans="7:48" ht="12.75" hidden="1">
      <c r="G190" s="298"/>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7"/>
      <c r="AS190" s="297"/>
      <c r="AT190" s="297"/>
      <c r="AU190" s="297"/>
      <c r="AV190" s="297"/>
    </row>
    <row r="191" spans="7:48" ht="12.75" hidden="1">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7"/>
      <c r="AS191" s="297"/>
      <c r="AT191" s="297"/>
      <c r="AU191" s="297"/>
      <c r="AV191" s="297"/>
    </row>
    <row r="192" spans="7:48" ht="12.75" hidden="1">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c r="AC192" s="298"/>
      <c r="AD192" s="298"/>
      <c r="AE192" s="298"/>
      <c r="AF192" s="298"/>
      <c r="AG192" s="298"/>
      <c r="AH192" s="298"/>
      <c r="AI192" s="298"/>
      <c r="AJ192" s="298"/>
      <c r="AK192" s="298"/>
      <c r="AL192" s="298"/>
      <c r="AM192" s="298"/>
      <c r="AN192" s="298"/>
      <c r="AO192" s="298"/>
      <c r="AP192" s="298"/>
      <c r="AQ192" s="298"/>
      <c r="AR192" s="297"/>
      <c r="AS192" s="297"/>
      <c r="AT192" s="297"/>
      <c r="AU192" s="297"/>
      <c r="AV192" s="297"/>
    </row>
    <row r="193" spans="7:48" ht="12.75" hidden="1">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8"/>
      <c r="AE193" s="298"/>
      <c r="AF193" s="298"/>
      <c r="AG193" s="298"/>
      <c r="AH193" s="298"/>
      <c r="AI193" s="298"/>
      <c r="AJ193" s="298"/>
      <c r="AK193" s="298"/>
      <c r="AL193" s="298"/>
      <c r="AM193" s="298"/>
      <c r="AN193" s="298"/>
      <c r="AO193" s="298"/>
      <c r="AP193" s="298"/>
      <c r="AQ193" s="298"/>
      <c r="AR193" s="297"/>
      <c r="AS193" s="297"/>
      <c r="AT193" s="297"/>
      <c r="AU193" s="297"/>
      <c r="AV193" s="297"/>
    </row>
    <row r="194" spans="7:48" ht="12.75" hidden="1">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c r="AC194" s="298"/>
      <c r="AD194" s="298"/>
      <c r="AE194" s="298"/>
      <c r="AF194" s="298"/>
      <c r="AG194" s="298"/>
      <c r="AH194" s="298"/>
      <c r="AI194" s="298"/>
      <c r="AJ194" s="298"/>
      <c r="AK194" s="298"/>
      <c r="AL194" s="298"/>
      <c r="AM194" s="298"/>
      <c r="AN194" s="298"/>
      <c r="AO194" s="298"/>
      <c r="AP194" s="298"/>
      <c r="AQ194" s="298"/>
      <c r="AR194" s="297"/>
      <c r="AS194" s="297"/>
      <c r="AT194" s="297"/>
      <c r="AU194" s="297"/>
      <c r="AV194" s="297"/>
    </row>
    <row r="195" spans="7:48" ht="12.75" hidden="1">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8"/>
      <c r="AE195" s="298"/>
      <c r="AF195" s="298"/>
      <c r="AG195" s="298"/>
      <c r="AH195" s="298"/>
      <c r="AI195" s="298"/>
      <c r="AJ195" s="298"/>
      <c r="AK195" s="298"/>
      <c r="AL195" s="298"/>
      <c r="AM195" s="298"/>
      <c r="AN195" s="298"/>
      <c r="AO195" s="298"/>
      <c r="AP195" s="298"/>
      <c r="AQ195" s="298"/>
      <c r="AR195" s="297"/>
      <c r="AS195" s="297"/>
      <c r="AT195" s="297"/>
      <c r="AU195" s="297"/>
      <c r="AV195" s="297"/>
    </row>
    <row r="196" spans="7:48" ht="12.75" hidden="1">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8"/>
      <c r="AE196" s="298"/>
      <c r="AF196" s="298"/>
      <c r="AG196" s="298"/>
      <c r="AH196" s="298"/>
      <c r="AI196" s="298"/>
      <c r="AJ196" s="298"/>
      <c r="AK196" s="298"/>
      <c r="AL196" s="298"/>
      <c r="AM196" s="298"/>
      <c r="AN196" s="298"/>
      <c r="AO196" s="298"/>
      <c r="AP196" s="298"/>
      <c r="AQ196" s="298"/>
      <c r="AR196" s="297"/>
      <c r="AS196" s="297"/>
      <c r="AT196" s="297"/>
      <c r="AU196" s="297"/>
      <c r="AV196" s="297"/>
    </row>
    <row r="197" spans="7:48" ht="12.75" hidden="1">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8"/>
      <c r="AE197" s="298"/>
      <c r="AF197" s="298"/>
      <c r="AG197" s="298"/>
      <c r="AH197" s="298"/>
      <c r="AI197" s="298"/>
      <c r="AJ197" s="298"/>
      <c r="AK197" s="298"/>
      <c r="AL197" s="298"/>
      <c r="AM197" s="298"/>
      <c r="AN197" s="298"/>
      <c r="AO197" s="298"/>
      <c r="AP197" s="298"/>
      <c r="AQ197" s="298"/>
      <c r="AR197" s="297"/>
      <c r="AS197" s="297"/>
      <c r="AT197" s="297"/>
      <c r="AU197" s="297"/>
      <c r="AV197" s="297"/>
    </row>
    <row r="198" spans="7:48" ht="12.75" hidden="1">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8"/>
      <c r="AE198" s="298"/>
      <c r="AF198" s="298"/>
      <c r="AG198" s="298"/>
      <c r="AH198" s="298"/>
      <c r="AI198" s="298"/>
      <c r="AJ198" s="298"/>
      <c r="AK198" s="298"/>
      <c r="AL198" s="298"/>
      <c r="AM198" s="298"/>
      <c r="AN198" s="298"/>
      <c r="AO198" s="298"/>
      <c r="AP198" s="298"/>
      <c r="AQ198" s="298"/>
      <c r="AR198" s="297"/>
      <c r="AS198" s="297"/>
      <c r="AT198" s="297"/>
      <c r="AU198" s="297"/>
      <c r="AV198" s="297"/>
    </row>
    <row r="199" spans="7:48" ht="12.75" hidden="1">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8"/>
      <c r="AD199" s="298"/>
      <c r="AE199" s="298"/>
      <c r="AF199" s="298"/>
      <c r="AG199" s="298"/>
      <c r="AH199" s="298"/>
      <c r="AI199" s="298"/>
      <c r="AJ199" s="298"/>
      <c r="AK199" s="298"/>
      <c r="AL199" s="298"/>
      <c r="AM199" s="298"/>
      <c r="AN199" s="298"/>
      <c r="AO199" s="298"/>
      <c r="AP199" s="298"/>
      <c r="AQ199" s="298"/>
      <c r="AR199" s="297"/>
      <c r="AS199" s="297"/>
      <c r="AT199" s="297"/>
      <c r="AU199" s="297"/>
      <c r="AV199" s="297"/>
    </row>
    <row r="200" spans="7:48" ht="12.75" hidden="1">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8"/>
      <c r="AD200" s="298"/>
      <c r="AE200" s="298"/>
      <c r="AF200" s="298"/>
      <c r="AG200" s="298"/>
      <c r="AH200" s="298"/>
      <c r="AI200" s="298"/>
      <c r="AJ200" s="298"/>
      <c r="AK200" s="298"/>
      <c r="AL200" s="298"/>
      <c r="AM200" s="298"/>
      <c r="AN200" s="298"/>
      <c r="AO200" s="298"/>
      <c r="AP200" s="298"/>
      <c r="AQ200" s="298"/>
      <c r="AR200" s="297"/>
      <c r="AS200" s="297"/>
      <c r="AT200" s="297"/>
      <c r="AU200" s="297"/>
      <c r="AV200" s="297"/>
    </row>
    <row r="201" spans="7:48" ht="12.75" hidden="1">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8"/>
      <c r="AE201" s="298"/>
      <c r="AF201" s="298"/>
      <c r="AG201" s="298"/>
      <c r="AH201" s="298"/>
      <c r="AI201" s="298"/>
      <c r="AJ201" s="298"/>
      <c r="AK201" s="298"/>
      <c r="AL201" s="298"/>
      <c r="AM201" s="298"/>
      <c r="AN201" s="298"/>
      <c r="AO201" s="298"/>
      <c r="AP201" s="298"/>
      <c r="AQ201" s="298"/>
      <c r="AR201" s="297"/>
      <c r="AS201" s="297"/>
      <c r="AT201" s="297"/>
      <c r="AU201" s="297"/>
      <c r="AV201" s="297"/>
    </row>
    <row r="202" spans="7:48" ht="12.75" hidden="1">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8"/>
      <c r="AD202" s="298"/>
      <c r="AE202" s="298"/>
      <c r="AF202" s="298"/>
      <c r="AG202" s="298"/>
      <c r="AH202" s="298"/>
      <c r="AI202" s="298"/>
      <c r="AJ202" s="298"/>
      <c r="AK202" s="298"/>
      <c r="AL202" s="298"/>
      <c r="AM202" s="298"/>
      <c r="AN202" s="298"/>
      <c r="AO202" s="298"/>
      <c r="AP202" s="298"/>
      <c r="AQ202" s="298"/>
      <c r="AR202" s="297"/>
      <c r="AS202" s="297"/>
      <c r="AT202" s="297"/>
      <c r="AU202" s="297"/>
      <c r="AV202" s="297"/>
    </row>
    <row r="203" spans="7:48" ht="12.75" hidden="1">
      <c r="G203" s="298"/>
      <c r="H203" s="298"/>
      <c r="I203" s="298"/>
      <c r="J203" s="298"/>
      <c r="K203" s="298"/>
      <c r="L203" s="298"/>
      <c r="M203" s="298"/>
      <c r="N203" s="298"/>
      <c r="O203" s="298"/>
      <c r="P203" s="298"/>
      <c r="Q203" s="298"/>
      <c r="R203" s="298"/>
      <c r="S203" s="298"/>
      <c r="T203" s="298"/>
      <c r="U203" s="298"/>
      <c r="V203" s="298"/>
      <c r="W203" s="298"/>
      <c r="X203" s="298"/>
      <c r="Y203" s="298"/>
      <c r="Z203" s="298"/>
      <c r="AA203" s="298"/>
      <c r="AB203" s="298"/>
      <c r="AC203" s="298"/>
      <c r="AD203" s="298"/>
      <c r="AE203" s="298"/>
      <c r="AF203" s="298"/>
      <c r="AG203" s="298"/>
      <c r="AH203" s="298"/>
      <c r="AI203" s="298"/>
      <c r="AJ203" s="298"/>
      <c r="AK203" s="298"/>
      <c r="AL203" s="298"/>
      <c r="AM203" s="298"/>
      <c r="AN203" s="298"/>
      <c r="AO203" s="298"/>
      <c r="AP203" s="298"/>
      <c r="AQ203" s="298"/>
      <c r="AR203" s="297"/>
      <c r="AS203" s="297"/>
      <c r="AT203" s="297"/>
      <c r="AU203" s="297"/>
      <c r="AV203" s="297"/>
    </row>
    <row r="204" spans="7:48" ht="12.75" hidden="1">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8"/>
      <c r="AE204" s="298"/>
      <c r="AF204" s="298"/>
      <c r="AG204" s="298"/>
      <c r="AH204" s="298"/>
      <c r="AI204" s="298"/>
      <c r="AJ204" s="298"/>
      <c r="AK204" s="298"/>
      <c r="AL204" s="298"/>
      <c r="AM204" s="298"/>
      <c r="AN204" s="298"/>
      <c r="AO204" s="298"/>
      <c r="AP204" s="298"/>
      <c r="AQ204" s="298"/>
      <c r="AR204" s="297"/>
      <c r="AS204" s="297"/>
      <c r="AT204" s="297"/>
      <c r="AU204" s="297"/>
      <c r="AV204" s="297"/>
    </row>
    <row r="205" spans="7:48" ht="12.75" hidden="1">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8"/>
      <c r="AE205" s="298"/>
      <c r="AF205" s="298"/>
      <c r="AG205" s="298"/>
      <c r="AH205" s="298"/>
      <c r="AI205" s="298"/>
      <c r="AJ205" s="298"/>
      <c r="AK205" s="298"/>
      <c r="AL205" s="298"/>
      <c r="AM205" s="298"/>
      <c r="AN205" s="298"/>
      <c r="AO205" s="298"/>
      <c r="AP205" s="298"/>
      <c r="AQ205" s="298"/>
      <c r="AR205" s="297"/>
      <c r="AS205" s="297"/>
      <c r="AT205" s="297"/>
      <c r="AU205" s="297"/>
      <c r="AV205" s="297"/>
    </row>
    <row r="206" spans="7:48" ht="12.75" hidden="1">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8"/>
      <c r="AD206" s="298"/>
      <c r="AE206" s="298"/>
      <c r="AF206" s="298"/>
      <c r="AG206" s="298"/>
      <c r="AH206" s="298"/>
      <c r="AI206" s="298"/>
      <c r="AJ206" s="298"/>
      <c r="AK206" s="298"/>
      <c r="AL206" s="298"/>
      <c r="AM206" s="298"/>
      <c r="AN206" s="298"/>
      <c r="AO206" s="298"/>
      <c r="AP206" s="298"/>
      <c r="AQ206" s="298"/>
      <c r="AR206" s="297"/>
      <c r="AS206" s="297"/>
      <c r="AT206" s="297"/>
      <c r="AU206" s="297"/>
      <c r="AV206" s="297"/>
    </row>
    <row r="207" spans="7:48" ht="12.75" hidden="1">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8"/>
      <c r="AD207" s="298"/>
      <c r="AE207" s="298"/>
      <c r="AF207" s="298"/>
      <c r="AG207" s="298"/>
      <c r="AH207" s="298"/>
      <c r="AI207" s="298"/>
      <c r="AJ207" s="298"/>
      <c r="AK207" s="298"/>
      <c r="AL207" s="298"/>
      <c r="AM207" s="298"/>
      <c r="AN207" s="298"/>
      <c r="AO207" s="298"/>
      <c r="AP207" s="298"/>
      <c r="AQ207" s="298"/>
      <c r="AR207" s="297"/>
      <c r="AS207" s="297"/>
      <c r="AT207" s="297"/>
      <c r="AU207" s="297"/>
      <c r="AV207" s="297"/>
    </row>
    <row r="208" spans="7:48" ht="12.75" hidden="1">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8"/>
      <c r="AD208" s="298"/>
      <c r="AE208" s="298"/>
      <c r="AF208" s="298"/>
      <c r="AG208" s="298"/>
      <c r="AH208" s="298"/>
      <c r="AI208" s="298"/>
      <c r="AJ208" s="298"/>
      <c r="AK208" s="298"/>
      <c r="AL208" s="298"/>
      <c r="AM208" s="298"/>
      <c r="AN208" s="298"/>
      <c r="AO208" s="298"/>
      <c r="AP208" s="298"/>
      <c r="AQ208" s="298"/>
      <c r="AR208" s="297"/>
      <c r="AS208" s="297"/>
      <c r="AT208" s="297"/>
      <c r="AU208" s="297"/>
      <c r="AV208" s="297"/>
    </row>
    <row r="209" spans="7:48" ht="12.75" hidden="1">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298"/>
      <c r="AC209" s="298"/>
      <c r="AD209" s="298"/>
      <c r="AE209" s="298"/>
      <c r="AF209" s="298"/>
      <c r="AG209" s="298"/>
      <c r="AH209" s="298"/>
      <c r="AI209" s="298"/>
      <c r="AJ209" s="298"/>
      <c r="AK209" s="298"/>
      <c r="AL209" s="298"/>
      <c r="AM209" s="298"/>
      <c r="AN209" s="298"/>
      <c r="AO209" s="298"/>
      <c r="AP209" s="298"/>
      <c r="AQ209" s="298"/>
      <c r="AR209" s="297"/>
      <c r="AS209" s="297"/>
      <c r="AT209" s="297"/>
      <c r="AU209" s="297"/>
      <c r="AV209" s="297"/>
    </row>
    <row r="210" spans="7:48" ht="12.75" hidden="1">
      <c r="G210" s="298"/>
      <c r="H210" s="298"/>
      <c r="I210" s="298"/>
      <c r="J210" s="298"/>
      <c r="K210" s="298"/>
      <c r="L210" s="298"/>
      <c r="M210" s="298"/>
      <c r="N210" s="298"/>
      <c r="O210" s="298"/>
      <c r="P210" s="298"/>
      <c r="Q210" s="298"/>
      <c r="R210" s="298"/>
      <c r="S210" s="298"/>
      <c r="T210" s="298"/>
      <c r="U210" s="298"/>
      <c r="V210" s="298"/>
      <c r="W210" s="298"/>
      <c r="X210" s="298"/>
      <c r="Y210" s="298"/>
      <c r="Z210" s="298"/>
      <c r="AA210" s="298"/>
      <c r="AB210" s="298"/>
      <c r="AC210" s="298"/>
      <c r="AD210" s="298"/>
      <c r="AE210" s="298"/>
      <c r="AF210" s="298"/>
      <c r="AG210" s="298"/>
      <c r="AH210" s="298"/>
      <c r="AI210" s="298"/>
      <c r="AJ210" s="298"/>
      <c r="AK210" s="298"/>
      <c r="AL210" s="298"/>
      <c r="AM210" s="298"/>
      <c r="AN210" s="298"/>
      <c r="AO210" s="298"/>
      <c r="AP210" s="298"/>
      <c r="AQ210" s="298"/>
      <c r="AR210" s="297"/>
      <c r="AS210" s="297"/>
      <c r="AT210" s="297"/>
      <c r="AU210" s="297"/>
      <c r="AV210" s="297"/>
    </row>
    <row r="211" spans="7:48" ht="12.75" hidden="1">
      <c r="G211" s="298"/>
      <c r="H211" s="298"/>
      <c r="I211" s="298"/>
      <c r="J211" s="298"/>
      <c r="K211" s="298"/>
      <c r="L211" s="298"/>
      <c r="M211" s="298"/>
      <c r="N211" s="298"/>
      <c r="O211" s="298"/>
      <c r="P211" s="298"/>
      <c r="Q211" s="298"/>
      <c r="R211" s="298"/>
      <c r="S211" s="298"/>
      <c r="T211" s="298"/>
      <c r="U211" s="298"/>
      <c r="V211" s="298"/>
      <c r="W211" s="298"/>
      <c r="X211" s="298"/>
      <c r="Y211" s="298"/>
      <c r="Z211" s="298"/>
      <c r="AA211" s="298"/>
      <c r="AB211" s="298"/>
      <c r="AC211" s="298"/>
      <c r="AD211" s="298"/>
      <c r="AE211" s="298"/>
      <c r="AF211" s="298"/>
      <c r="AG211" s="298"/>
      <c r="AH211" s="298"/>
      <c r="AI211" s="298"/>
      <c r="AJ211" s="298"/>
      <c r="AK211" s="298"/>
      <c r="AL211" s="298"/>
      <c r="AM211" s="298"/>
      <c r="AN211" s="298"/>
      <c r="AO211" s="298"/>
      <c r="AP211" s="298"/>
      <c r="AQ211" s="298"/>
      <c r="AR211" s="297"/>
      <c r="AS211" s="297"/>
      <c r="AT211" s="297"/>
      <c r="AU211" s="297"/>
      <c r="AV211" s="297"/>
    </row>
    <row r="212" spans="7:48" ht="12.75" hidden="1">
      <c r="G212" s="298"/>
      <c r="H212" s="298"/>
      <c r="I212" s="298"/>
      <c r="J212" s="298"/>
      <c r="K212" s="298"/>
      <c r="L212" s="298"/>
      <c r="M212" s="298"/>
      <c r="N212" s="298"/>
      <c r="O212" s="298"/>
      <c r="P212" s="298"/>
      <c r="Q212" s="298"/>
      <c r="R212" s="298"/>
      <c r="S212" s="298"/>
      <c r="T212" s="298"/>
      <c r="U212" s="298"/>
      <c r="V212" s="298"/>
      <c r="W212" s="298"/>
      <c r="X212" s="298"/>
      <c r="Y212" s="298"/>
      <c r="Z212" s="298"/>
      <c r="AA212" s="298"/>
      <c r="AB212" s="298"/>
      <c r="AC212" s="298"/>
      <c r="AD212" s="298"/>
      <c r="AE212" s="298"/>
      <c r="AF212" s="298"/>
      <c r="AG212" s="298"/>
      <c r="AH212" s="298"/>
      <c r="AI212" s="298"/>
      <c r="AJ212" s="298"/>
      <c r="AK212" s="298"/>
      <c r="AL212" s="298"/>
      <c r="AM212" s="298"/>
      <c r="AN212" s="298"/>
      <c r="AO212" s="298"/>
      <c r="AP212" s="298"/>
      <c r="AQ212" s="298"/>
      <c r="AR212" s="297"/>
      <c r="AS212" s="297"/>
      <c r="AT212" s="297"/>
      <c r="AU212" s="297"/>
      <c r="AV212" s="297"/>
    </row>
    <row r="213" spans="7:48" ht="12.75" hidden="1">
      <c r="G213" s="298"/>
      <c r="H213" s="298"/>
      <c r="I213" s="298"/>
      <c r="J213" s="298"/>
      <c r="K213" s="298"/>
      <c r="L213" s="298"/>
      <c r="M213" s="298"/>
      <c r="N213" s="298"/>
      <c r="O213" s="298"/>
      <c r="P213" s="298"/>
      <c r="Q213" s="298"/>
      <c r="R213" s="298"/>
      <c r="S213" s="298"/>
      <c r="T213" s="298"/>
      <c r="U213" s="298"/>
      <c r="V213" s="298"/>
      <c r="W213" s="298"/>
      <c r="X213" s="298"/>
      <c r="Y213" s="298"/>
      <c r="Z213" s="298"/>
      <c r="AA213" s="298"/>
      <c r="AB213" s="298"/>
      <c r="AC213" s="298"/>
      <c r="AD213" s="298"/>
      <c r="AE213" s="298"/>
      <c r="AF213" s="298"/>
      <c r="AG213" s="298"/>
      <c r="AH213" s="298"/>
      <c r="AI213" s="298"/>
      <c r="AJ213" s="298"/>
      <c r="AK213" s="298"/>
      <c r="AL213" s="298"/>
      <c r="AM213" s="298"/>
      <c r="AN213" s="298"/>
      <c r="AO213" s="298"/>
      <c r="AP213" s="298"/>
      <c r="AQ213" s="298"/>
      <c r="AR213" s="297"/>
      <c r="AS213" s="297"/>
      <c r="AT213" s="297"/>
      <c r="AU213" s="297"/>
      <c r="AV213" s="297"/>
    </row>
    <row r="214" spans="7:48" ht="12.75" hidden="1">
      <c r="G214" s="298"/>
      <c r="H214" s="298"/>
      <c r="I214" s="298"/>
      <c r="J214" s="298"/>
      <c r="K214" s="298"/>
      <c r="L214" s="298"/>
      <c r="M214" s="298"/>
      <c r="N214" s="298"/>
      <c r="O214" s="298"/>
      <c r="P214" s="298"/>
      <c r="Q214" s="298"/>
      <c r="R214" s="298"/>
      <c r="S214" s="298"/>
      <c r="T214" s="298"/>
      <c r="U214" s="298"/>
      <c r="V214" s="298"/>
      <c r="W214" s="298"/>
      <c r="X214" s="298"/>
      <c r="Y214" s="298"/>
      <c r="Z214" s="298"/>
      <c r="AA214" s="298"/>
      <c r="AB214" s="298"/>
      <c r="AC214" s="298"/>
      <c r="AD214" s="298"/>
      <c r="AE214" s="298"/>
      <c r="AF214" s="298"/>
      <c r="AG214" s="298"/>
      <c r="AH214" s="298"/>
      <c r="AI214" s="298"/>
      <c r="AJ214" s="298"/>
      <c r="AK214" s="298"/>
      <c r="AL214" s="298"/>
      <c r="AM214" s="298"/>
      <c r="AN214" s="298"/>
      <c r="AO214" s="298"/>
      <c r="AP214" s="298"/>
      <c r="AQ214" s="298"/>
      <c r="AR214" s="297"/>
      <c r="AS214" s="297"/>
      <c r="AT214" s="297"/>
      <c r="AU214" s="297"/>
      <c r="AV214" s="297"/>
    </row>
    <row r="215" spans="7:48" ht="12.75" hidden="1">
      <c r="G215" s="298"/>
      <c r="H215" s="298"/>
      <c r="I215" s="298"/>
      <c r="J215" s="298"/>
      <c r="K215" s="298"/>
      <c r="L215" s="298"/>
      <c r="M215" s="298"/>
      <c r="N215" s="298"/>
      <c r="O215" s="298"/>
      <c r="P215" s="298"/>
      <c r="Q215" s="298"/>
      <c r="R215" s="298"/>
      <c r="S215" s="298"/>
      <c r="T215" s="298"/>
      <c r="U215" s="298"/>
      <c r="V215" s="298"/>
      <c r="W215" s="298"/>
      <c r="X215" s="298"/>
      <c r="Y215" s="298"/>
      <c r="Z215" s="298"/>
      <c r="AA215" s="298"/>
      <c r="AB215" s="298"/>
      <c r="AC215" s="298"/>
      <c r="AD215" s="298"/>
      <c r="AE215" s="298"/>
      <c r="AF215" s="298"/>
      <c r="AG215" s="298"/>
      <c r="AH215" s="298"/>
      <c r="AI215" s="298"/>
      <c r="AJ215" s="298"/>
      <c r="AK215" s="298"/>
      <c r="AL215" s="298"/>
      <c r="AM215" s="298"/>
      <c r="AN215" s="298"/>
      <c r="AO215" s="298"/>
      <c r="AP215" s="298"/>
      <c r="AQ215" s="298"/>
      <c r="AR215" s="297"/>
      <c r="AS215" s="297"/>
      <c r="AT215" s="297"/>
      <c r="AU215" s="297"/>
      <c r="AV215" s="297"/>
    </row>
    <row r="216" spans="7:48" ht="12.75" hidden="1">
      <c r="G216" s="298"/>
      <c r="H216" s="298"/>
      <c r="I216" s="298"/>
      <c r="J216" s="298"/>
      <c r="K216" s="298"/>
      <c r="L216" s="298"/>
      <c r="M216" s="298"/>
      <c r="N216" s="298"/>
      <c r="O216" s="298"/>
      <c r="P216" s="298"/>
      <c r="Q216" s="298"/>
      <c r="R216" s="298"/>
      <c r="S216" s="298"/>
      <c r="T216" s="298"/>
      <c r="U216" s="298"/>
      <c r="V216" s="298"/>
      <c r="W216" s="298"/>
      <c r="X216" s="298"/>
      <c r="Y216" s="298"/>
      <c r="Z216" s="298"/>
      <c r="AA216" s="298"/>
      <c r="AB216" s="298"/>
      <c r="AC216" s="298"/>
      <c r="AD216" s="298"/>
      <c r="AE216" s="298"/>
      <c r="AF216" s="298"/>
      <c r="AG216" s="298"/>
      <c r="AH216" s="298"/>
      <c r="AI216" s="298"/>
      <c r="AJ216" s="298"/>
      <c r="AK216" s="298"/>
      <c r="AL216" s="298"/>
      <c r="AM216" s="298"/>
      <c r="AN216" s="298"/>
      <c r="AO216" s="298"/>
      <c r="AP216" s="298"/>
      <c r="AQ216" s="298"/>
      <c r="AR216" s="297"/>
      <c r="AS216" s="297"/>
      <c r="AT216" s="297"/>
      <c r="AU216" s="297"/>
      <c r="AV216" s="297"/>
    </row>
    <row r="217" spans="7:48" ht="12.75" hidden="1">
      <c r="G217" s="298"/>
      <c r="H217" s="298"/>
      <c r="I217" s="298"/>
      <c r="J217" s="298"/>
      <c r="K217" s="298"/>
      <c r="L217" s="298"/>
      <c r="M217" s="298"/>
      <c r="N217" s="298"/>
      <c r="O217" s="298"/>
      <c r="P217" s="298"/>
      <c r="Q217" s="298"/>
      <c r="R217" s="298"/>
      <c r="S217" s="298"/>
      <c r="T217" s="298"/>
      <c r="U217" s="298"/>
      <c r="V217" s="298"/>
      <c r="W217" s="298"/>
      <c r="X217" s="298"/>
      <c r="Y217" s="298"/>
      <c r="Z217" s="298"/>
      <c r="AA217" s="298"/>
      <c r="AB217" s="298"/>
      <c r="AC217" s="298"/>
      <c r="AD217" s="298"/>
      <c r="AE217" s="298"/>
      <c r="AF217" s="298"/>
      <c r="AG217" s="298"/>
      <c r="AH217" s="298"/>
      <c r="AI217" s="298"/>
      <c r="AJ217" s="298"/>
      <c r="AK217" s="298"/>
      <c r="AL217" s="298"/>
      <c r="AM217" s="298"/>
      <c r="AN217" s="298"/>
      <c r="AO217" s="298"/>
      <c r="AP217" s="298"/>
      <c r="AQ217" s="298"/>
      <c r="AR217" s="297"/>
      <c r="AS217" s="297"/>
      <c r="AT217" s="297"/>
      <c r="AU217" s="297"/>
      <c r="AV217" s="297"/>
    </row>
    <row r="218" spans="7:48" ht="12.75" hidden="1">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c r="AJ218" s="298"/>
      <c r="AK218" s="298"/>
      <c r="AL218" s="298"/>
      <c r="AM218" s="298"/>
      <c r="AN218" s="298"/>
      <c r="AO218" s="298"/>
      <c r="AP218" s="298"/>
      <c r="AQ218" s="298"/>
      <c r="AR218" s="297"/>
      <c r="AS218" s="297"/>
      <c r="AT218" s="297"/>
      <c r="AU218" s="297"/>
      <c r="AV218" s="297"/>
    </row>
    <row r="219" spans="7:48" ht="12.75" hidden="1">
      <c r="G219" s="298"/>
      <c r="H219" s="298"/>
      <c r="I219" s="298"/>
      <c r="J219" s="298"/>
      <c r="K219" s="298"/>
      <c r="L219" s="298"/>
      <c r="M219" s="298"/>
      <c r="N219" s="298"/>
      <c r="O219" s="298"/>
      <c r="P219" s="298"/>
      <c r="Q219" s="298"/>
      <c r="R219" s="298"/>
      <c r="S219" s="298"/>
      <c r="T219" s="298"/>
      <c r="U219" s="298"/>
      <c r="V219" s="298"/>
      <c r="W219" s="298"/>
      <c r="X219" s="298"/>
      <c r="Y219" s="298"/>
      <c r="Z219" s="298"/>
      <c r="AA219" s="298"/>
      <c r="AB219" s="298"/>
      <c r="AC219" s="298"/>
      <c r="AD219" s="298"/>
      <c r="AE219" s="298"/>
      <c r="AF219" s="298"/>
      <c r="AG219" s="298"/>
      <c r="AH219" s="298"/>
      <c r="AI219" s="298"/>
      <c r="AJ219" s="298"/>
      <c r="AK219" s="298"/>
      <c r="AL219" s="298"/>
      <c r="AM219" s="298"/>
      <c r="AN219" s="298"/>
      <c r="AO219" s="298"/>
      <c r="AP219" s="298"/>
      <c r="AQ219" s="298"/>
      <c r="AR219" s="297"/>
      <c r="AS219" s="297"/>
      <c r="AT219" s="297"/>
      <c r="AU219" s="297"/>
      <c r="AV219" s="297"/>
    </row>
    <row r="220" spans="7:48" ht="12.75" hidden="1">
      <c r="G220" s="298"/>
      <c r="H220" s="298"/>
      <c r="I220" s="298"/>
      <c r="J220" s="298"/>
      <c r="K220" s="298"/>
      <c r="L220" s="298"/>
      <c r="M220" s="298"/>
      <c r="N220" s="298"/>
      <c r="O220" s="298"/>
      <c r="P220" s="298"/>
      <c r="Q220" s="298"/>
      <c r="R220" s="298"/>
      <c r="S220" s="298"/>
      <c r="T220" s="298"/>
      <c r="U220" s="298"/>
      <c r="V220" s="298"/>
      <c r="W220" s="298"/>
      <c r="X220" s="298"/>
      <c r="Y220" s="298"/>
      <c r="Z220" s="298"/>
      <c r="AA220" s="298"/>
      <c r="AB220" s="298"/>
      <c r="AC220" s="298"/>
      <c r="AD220" s="298"/>
      <c r="AE220" s="298"/>
      <c r="AF220" s="298"/>
      <c r="AG220" s="298"/>
      <c r="AH220" s="298"/>
      <c r="AI220" s="298"/>
      <c r="AJ220" s="298"/>
      <c r="AK220" s="298"/>
      <c r="AL220" s="298"/>
      <c r="AM220" s="298"/>
      <c r="AN220" s="298"/>
      <c r="AO220" s="298"/>
      <c r="AP220" s="298"/>
      <c r="AQ220" s="298"/>
      <c r="AR220" s="297"/>
      <c r="AS220" s="297"/>
      <c r="AT220" s="297"/>
      <c r="AU220" s="297"/>
      <c r="AV220" s="297"/>
    </row>
  </sheetData>
  <sheetProtection sheet="1" objects="1" scenarios="1" formatCells="0" selectLockedCells="1"/>
  <mergeCells count="483">
    <mergeCell ref="BR58:CU58"/>
    <mergeCell ref="AL53:BK54"/>
    <mergeCell ref="F55:H56"/>
    <mergeCell ref="I55:AH56"/>
    <mergeCell ref="AI55:AK56"/>
    <mergeCell ref="AL55:BK56"/>
    <mergeCell ref="BR55:CU55"/>
    <mergeCell ref="AY154:BE158"/>
    <mergeCell ref="BH162:BW164"/>
    <mergeCell ref="BL81:BM91"/>
    <mergeCell ref="BR84:CU85"/>
    <mergeCell ref="BR86:CU87"/>
    <mergeCell ref="BR88:CU89"/>
    <mergeCell ref="BR90:CU91"/>
    <mergeCell ref="BR114:BV115"/>
    <mergeCell ref="BW114:BZ115"/>
    <mergeCell ref="CB114:CF115"/>
    <mergeCell ref="AL70:BK70"/>
    <mergeCell ref="AI59:AK59"/>
    <mergeCell ref="AL59:BK59"/>
    <mergeCell ref="I71:AH72"/>
    <mergeCell ref="B59:E69"/>
    <mergeCell ref="F59:H59"/>
    <mergeCell ref="I59:AH59"/>
    <mergeCell ref="AI70:AK70"/>
    <mergeCell ref="F66:H67"/>
    <mergeCell ref="I66:AH67"/>
    <mergeCell ref="AI66:AK67"/>
    <mergeCell ref="AL66:BK67"/>
    <mergeCell ref="B70:E80"/>
    <mergeCell ref="F70:H70"/>
    <mergeCell ref="I70:AH70"/>
    <mergeCell ref="F71:H72"/>
    <mergeCell ref="I75:AH76"/>
    <mergeCell ref="F73:H74"/>
    <mergeCell ref="F75:H76"/>
    <mergeCell ref="I73:AH74"/>
    <mergeCell ref="F101:H102"/>
    <mergeCell ref="I101:AH102"/>
    <mergeCell ref="AI101:AK102"/>
    <mergeCell ref="AI104:AK105"/>
    <mergeCell ref="B81:E91"/>
    <mergeCell ref="F82:H83"/>
    <mergeCell ref="F81:H81"/>
    <mergeCell ref="F84:H85"/>
    <mergeCell ref="F90:H91"/>
    <mergeCell ref="F86:H87"/>
    <mergeCell ref="AL103:BK103"/>
    <mergeCell ref="F112:H113"/>
    <mergeCell ref="AI112:AK113"/>
    <mergeCell ref="AL112:BK113"/>
    <mergeCell ref="F104:H105"/>
    <mergeCell ref="I104:AH105"/>
    <mergeCell ref="B103:E113"/>
    <mergeCell ref="F103:H103"/>
    <mergeCell ref="I103:AH103"/>
    <mergeCell ref="AI103:AK103"/>
    <mergeCell ref="B125:AH126"/>
    <mergeCell ref="AJ125:BP126"/>
    <mergeCell ref="B123:AH124"/>
    <mergeCell ref="AJ123:BP124"/>
    <mergeCell ref="B26:E36"/>
    <mergeCell ref="F29:H30"/>
    <mergeCell ref="F20:H21"/>
    <mergeCell ref="BR92:CU93"/>
    <mergeCell ref="B92:E102"/>
    <mergeCell ref="F92:H92"/>
    <mergeCell ref="F99:H100"/>
    <mergeCell ref="I92:AH92"/>
    <mergeCell ref="AI92:AK92"/>
    <mergeCell ref="F93:H94"/>
    <mergeCell ref="CK8:CN9"/>
    <mergeCell ref="CP8:CU9"/>
    <mergeCell ref="F9:H10"/>
    <mergeCell ref="I9:AH10"/>
    <mergeCell ref="AI9:AK10"/>
    <mergeCell ref="AL9:BK10"/>
    <mergeCell ref="AI7:AK8"/>
    <mergeCell ref="BS8:BU9"/>
    <mergeCell ref="BW8:BY9"/>
    <mergeCell ref="CA8:CD9"/>
    <mergeCell ref="F7:H8"/>
    <mergeCell ref="I7:AH8"/>
    <mergeCell ref="B2:BF3"/>
    <mergeCell ref="BG2:BL3"/>
    <mergeCell ref="AI5:AK6"/>
    <mergeCell ref="AL5:BK6"/>
    <mergeCell ref="AL7:BK8"/>
    <mergeCell ref="BM2:BP3"/>
    <mergeCell ref="CK5:CN7"/>
    <mergeCell ref="CP5:CU7"/>
    <mergeCell ref="B4:E14"/>
    <mergeCell ref="F4:H4"/>
    <mergeCell ref="I4:AH4"/>
    <mergeCell ref="AI4:AK4"/>
    <mergeCell ref="AL4:BK4"/>
    <mergeCell ref="BL4:BM14"/>
    <mergeCell ref="F5:H6"/>
    <mergeCell ref="I13:AH14"/>
    <mergeCell ref="CF8:CI9"/>
    <mergeCell ref="BS5:BU7"/>
    <mergeCell ref="BW5:BY7"/>
    <mergeCell ref="CA5:CD7"/>
    <mergeCell ref="CF5:CI7"/>
    <mergeCell ref="CF11:CI12"/>
    <mergeCell ref="I5:AH6"/>
    <mergeCell ref="CP14:CU15"/>
    <mergeCell ref="AL18:BK19"/>
    <mergeCell ref="CK11:CN12"/>
    <mergeCell ref="CP11:CU12"/>
    <mergeCell ref="CA11:CD12"/>
    <mergeCell ref="F16:H17"/>
    <mergeCell ref="I16:AH17"/>
    <mergeCell ref="BW14:BY15"/>
    <mergeCell ref="CA14:CD15"/>
    <mergeCell ref="F11:H12"/>
    <mergeCell ref="I11:AH12"/>
    <mergeCell ref="AI11:AK12"/>
    <mergeCell ref="AL11:BK12"/>
    <mergeCell ref="F13:H14"/>
    <mergeCell ref="AI13:AK14"/>
    <mergeCell ref="AL13:BK14"/>
    <mergeCell ref="BS11:BU12"/>
    <mergeCell ref="BW11:BY12"/>
    <mergeCell ref="AL15:BK15"/>
    <mergeCell ref="BL15:BM25"/>
    <mergeCell ref="BS17:BU18"/>
    <mergeCell ref="BW17:BY18"/>
    <mergeCell ref="BS14:BU15"/>
    <mergeCell ref="AL16:BK17"/>
    <mergeCell ref="AL20:BK21"/>
    <mergeCell ref="B15:E25"/>
    <mergeCell ref="F15:H15"/>
    <mergeCell ref="I15:AH15"/>
    <mergeCell ref="AI15:AK15"/>
    <mergeCell ref="AI16:AK17"/>
    <mergeCell ref="I20:AH21"/>
    <mergeCell ref="AI20:AK21"/>
    <mergeCell ref="F18:H19"/>
    <mergeCell ref="I18:AH19"/>
    <mergeCell ref="AI18:AK19"/>
    <mergeCell ref="CP17:CU18"/>
    <mergeCell ref="CA17:CD18"/>
    <mergeCell ref="CF17:CI18"/>
    <mergeCell ref="CK20:CN21"/>
    <mergeCell ref="CP20:CU21"/>
    <mergeCell ref="CK14:CN15"/>
    <mergeCell ref="BS20:BU21"/>
    <mergeCell ref="BW20:BY21"/>
    <mergeCell ref="CA20:CD21"/>
    <mergeCell ref="CF20:CI21"/>
    <mergeCell ref="CF14:CI15"/>
    <mergeCell ref="CK17:CN18"/>
    <mergeCell ref="AL27:BK28"/>
    <mergeCell ref="BS26:BU27"/>
    <mergeCell ref="BW26:BY27"/>
    <mergeCell ref="BS23:BU24"/>
    <mergeCell ref="BW23:BY24"/>
    <mergeCell ref="F24:H25"/>
    <mergeCell ref="I24:AH25"/>
    <mergeCell ref="CP23:CU24"/>
    <mergeCell ref="CA23:CD24"/>
    <mergeCell ref="CF23:CI24"/>
    <mergeCell ref="CK23:CN24"/>
    <mergeCell ref="F22:H23"/>
    <mergeCell ref="I22:AH23"/>
    <mergeCell ref="AI22:AK23"/>
    <mergeCell ref="AL22:BK23"/>
    <mergeCell ref="AI24:AK25"/>
    <mergeCell ref="AL24:BK25"/>
    <mergeCell ref="CA29:CD30"/>
    <mergeCell ref="CF29:CI30"/>
    <mergeCell ref="BS29:BU30"/>
    <mergeCell ref="BW29:BY30"/>
    <mergeCell ref="AI26:AK26"/>
    <mergeCell ref="AL26:BK26"/>
    <mergeCell ref="BL26:BM36"/>
    <mergeCell ref="CP26:CU27"/>
    <mergeCell ref="CA26:CD27"/>
    <mergeCell ref="CF26:CI27"/>
    <mergeCell ref="F27:H28"/>
    <mergeCell ref="I27:AH28"/>
    <mergeCell ref="AI27:AK28"/>
    <mergeCell ref="F26:H26"/>
    <mergeCell ref="CK26:CN27"/>
    <mergeCell ref="I26:AH26"/>
    <mergeCell ref="BW32:BY33"/>
    <mergeCell ref="CA32:CD33"/>
    <mergeCell ref="CF32:CI33"/>
    <mergeCell ref="CP32:CU33"/>
    <mergeCell ref="I29:AH30"/>
    <mergeCell ref="AI29:AK30"/>
    <mergeCell ref="AL29:BK30"/>
    <mergeCell ref="CP29:CU30"/>
    <mergeCell ref="CK29:CN30"/>
    <mergeCell ref="CK32:CN33"/>
    <mergeCell ref="F33:H34"/>
    <mergeCell ref="I33:AH34"/>
    <mergeCell ref="AI33:AK34"/>
    <mergeCell ref="AL33:BK34"/>
    <mergeCell ref="F31:H32"/>
    <mergeCell ref="I31:AH32"/>
    <mergeCell ref="AI31:AK32"/>
    <mergeCell ref="AL31:BK32"/>
    <mergeCell ref="BS32:BU33"/>
    <mergeCell ref="F35:H36"/>
    <mergeCell ref="I35:AH36"/>
    <mergeCell ref="AI35:AK36"/>
    <mergeCell ref="AL35:BK36"/>
    <mergeCell ref="CA35:CD36"/>
    <mergeCell ref="I40:AH41"/>
    <mergeCell ref="AI40:AK41"/>
    <mergeCell ref="AL40:BK41"/>
    <mergeCell ref="BR41:CU42"/>
    <mergeCell ref="CF35:CI36"/>
    <mergeCell ref="CB38:CD39"/>
    <mergeCell ref="AI38:AK39"/>
    <mergeCell ref="AL38:BK39"/>
    <mergeCell ref="F46:H47"/>
    <mergeCell ref="I46:AH47"/>
    <mergeCell ref="AI46:AK47"/>
    <mergeCell ref="AL37:BK37"/>
    <mergeCell ref="AI53:AK54"/>
    <mergeCell ref="AL46:BK47"/>
    <mergeCell ref="I49:AH50"/>
    <mergeCell ref="AI49:AK50"/>
    <mergeCell ref="I38:AH39"/>
    <mergeCell ref="AL42:BK43"/>
    <mergeCell ref="B37:E47"/>
    <mergeCell ref="F37:H37"/>
    <mergeCell ref="I37:AH37"/>
    <mergeCell ref="AI37:AK37"/>
    <mergeCell ref="F40:H41"/>
    <mergeCell ref="F38:H39"/>
    <mergeCell ref="BX44:CU45"/>
    <mergeCell ref="F42:H43"/>
    <mergeCell ref="I42:AH43"/>
    <mergeCell ref="AI42:AK43"/>
    <mergeCell ref="BL37:BM47"/>
    <mergeCell ref="CK38:CN39"/>
    <mergeCell ref="CO38:CQ39"/>
    <mergeCell ref="BR38:BU39"/>
    <mergeCell ref="BV38:BX39"/>
    <mergeCell ref="BY38:CA39"/>
    <mergeCell ref="F44:H45"/>
    <mergeCell ref="I44:AH45"/>
    <mergeCell ref="AI44:AK45"/>
    <mergeCell ref="AL44:BK45"/>
    <mergeCell ref="AL48:BK48"/>
    <mergeCell ref="BL48:BM58"/>
    <mergeCell ref="F49:H50"/>
    <mergeCell ref="F53:H54"/>
    <mergeCell ref="I53:AH54"/>
    <mergeCell ref="F57:H58"/>
    <mergeCell ref="I57:AH58"/>
    <mergeCell ref="AI57:AK58"/>
    <mergeCell ref="AL57:BK58"/>
    <mergeCell ref="B48:E58"/>
    <mergeCell ref="F48:H48"/>
    <mergeCell ref="I48:AH48"/>
    <mergeCell ref="AI48:AK48"/>
    <mergeCell ref="AI51:AK52"/>
    <mergeCell ref="AL51:BK52"/>
    <mergeCell ref="BR52:CU52"/>
    <mergeCell ref="AL49:BK50"/>
    <mergeCell ref="BR50:CA51"/>
    <mergeCell ref="F60:H61"/>
    <mergeCell ref="I60:AH61"/>
    <mergeCell ref="F51:H52"/>
    <mergeCell ref="I51:AH52"/>
    <mergeCell ref="F64:H65"/>
    <mergeCell ref="BR64:CU65"/>
    <mergeCell ref="BL59:BM69"/>
    <mergeCell ref="BR59:CU59"/>
    <mergeCell ref="I64:AH65"/>
    <mergeCell ref="AI64:AK65"/>
    <mergeCell ref="AL60:BK61"/>
    <mergeCell ref="BR60:CU61"/>
    <mergeCell ref="F62:H63"/>
    <mergeCell ref="I62:AH63"/>
    <mergeCell ref="F68:H69"/>
    <mergeCell ref="I68:AH69"/>
    <mergeCell ref="AI68:AK69"/>
    <mergeCell ref="AL68:BK69"/>
    <mergeCell ref="AL64:BK65"/>
    <mergeCell ref="AI60:AK61"/>
    <mergeCell ref="BR74:CU75"/>
    <mergeCell ref="AI75:AK76"/>
    <mergeCell ref="BR66:CU67"/>
    <mergeCell ref="AL62:BK63"/>
    <mergeCell ref="AL75:BK76"/>
    <mergeCell ref="AI62:AK63"/>
    <mergeCell ref="BR62:CU63"/>
    <mergeCell ref="AI71:AK72"/>
    <mergeCell ref="I77:AH78"/>
    <mergeCell ref="AI77:AK78"/>
    <mergeCell ref="AL77:BK78"/>
    <mergeCell ref="BR76:CU77"/>
    <mergeCell ref="BL70:BM80"/>
    <mergeCell ref="BR70:CU71"/>
    <mergeCell ref="BR72:CU73"/>
    <mergeCell ref="AI73:AK74"/>
    <mergeCell ref="AL73:BK74"/>
    <mergeCell ref="AL71:BK72"/>
    <mergeCell ref="BR78:CU79"/>
    <mergeCell ref="F79:H80"/>
    <mergeCell ref="I79:AH80"/>
    <mergeCell ref="AI79:AK80"/>
    <mergeCell ref="AL79:BK80"/>
    <mergeCell ref="BR80:CU81"/>
    <mergeCell ref="I81:AH81"/>
    <mergeCell ref="AI81:AK81"/>
    <mergeCell ref="AL81:BK81"/>
    <mergeCell ref="F77:H78"/>
    <mergeCell ref="I82:AH83"/>
    <mergeCell ref="AI82:AK83"/>
    <mergeCell ref="AL82:BK83"/>
    <mergeCell ref="BR82:CU83"/>
    <mergeCell ref="I86:AH87"/>
    <mergeCell ref="AI86:AK87"/>
    <mergeCell ref="AL86:BK87"/>
    <mergeCell ref="AL84:BK85"/>
    <mergeCell ref="I84:AH85"/>
    <mergeCell ref="AI84:AK85"/>
    <mergeCell ref="AL90:BK91"/>
    <mergeCell ref="F88:H89"/>
    <mergeCell ref="I88:AH89"/>
    <mergeCell ref="AI88:AK89"/>
    <mergeCell ref="AL88:BK89"/>
    <mergeCell ref="I90:AH91"/>
    <mergeCell ref="AI90:AK91"/>
    <mergeCell ref="I93:AH94"/>
    <mergeCell ref="AI93:AK94"/>
    <mergeCell ref="AL93:BK94"/>
    <mergeCell ref="I99:AH100"/>
    <mergeCell ref="AI99:AK100"/>
    <mergeCell ref="F95:H96"/>
    <mergeCell ref="I95:AH96"/>
    <mergeCell ref="AI95:AK96"/>
    <mergeCell ref="AL95:BK96"/>
    <mergeCell ref="F97:H98"/>
    <mergeCell ref="I97:AH98"/>
    <mergeCell ref="AI97:AK98"/>
    <mergeCell ref="AL97:BK98"/>
    <mergeCell ref="AL101:BK102"/>
    <mergeCell ref="BR102:CU102"/>
    <mergeCell ref="BL92:BM102"/>
    <mergeCell ref="BR96:CU96"/>
    <mergeCell ref="BR97:CU98"/>
    <mergeCell ref="AL99:BK100"/>
    <mergeCell ref="AL92:BK92"/>
    <mergeCell ref="BR94:CU95"/>
    <mergeCell ref="AL104:BK105"/>
    <mergeCell ref="BR105:CD105"/>
    <mergeCell ref="CF105:CU105"/>
    <mergeCell ref="BL103:BM113"/>
    <mergeCell ref="BR103:CD104"/>
    <mergeCell ref="CE103:CE105"/>
    <mergeCell ref="CF103:CU104"/>
    <mergeCell ref="BR106:CU106"/>
    <mergeCell ref="BR107:BV107"/>
    <mergeCell ref="BW107:BZ107"/>
    <mergeCell ref="F106:H107"/>
    <mergeCell ref="I106:AH107"/>
    <mergeCell ref="AI106:AK107"/>
    <mergeCell ref="AL106:BK107"/>
    <mergeCell ref="F108:H109"/>
    <mergeCell ref="I108:AH109"/>
    <mergeCell ref="AI108:AK109"/>
    <mergeCell ref="AL108:BK109"/>
    <mergeCell ref="CG120:CJ121"/>
    <mergeCell ref="F110:H111"/>
    <mergeCell ref="I110:AH111"/>
    <mergeCell ref="AI110:AK111"/>
    <mergeCell ref="AL110:BK111"/>
    <mergeCell ref="BR111:BV112"/>
    <mergeCell ref="BW111:BZ112"/>
    <mergeCell ref="CB111:CF112"/>
    <mergeCell ref="CG111:CJ112"/>
    <mergeCell ref="I112:AH113"/>
    <mergeCell ref="BR117:BV118"/>
    <mergeCell ref="BW117:BZ118"/>
    <mergeCell ref="CB117:CF118"/>
    <mergeCell ref="CG117:CJ118"/>
    <mergeCell ref="CL114:CT124"/>
    <mergeCell ref="CB120:CF121"/>
    <mergeCell ref="B121:AH122"/>
    <mergeCell ref="AJ121:BP122"/>
    <mergeCell ref="B119:AH120"/>
    <mergeCell ref="AJ119:BP120"/>
    <mergeCell ref="BR120:BV121"/>
    <mergeCell ref="BW120:BZ121"/>
    <mergeCell ref="CG114:CJ115"/>
    <mergeCell ref="B115:BP117"/>
    <mergeCell ref="CA127:CC127"/>
    <mergeCell ref="CD127:CF127"/>
    <mergeCell ref="CJ127:CL127"/>
    <mergeCell ref="CM127:CU127"/>
    <mergeCell ref="BR123:BV124"/>
    <mergeCell ref="BW123:BZ124"/>
    <mergeCell ref="CB123:CF124"/>
    <mergeCell ref="CG123:CJ124"/>
    <mergeCell ref="BR125:CJ125"/>
    <mergeCell ref="BR126:CU126"/>
    <mergeCell ref="B127:AH128"/>
    <mergeCell ref="AJ127:BP128"/>
    <mergeCell ref="CM128:CU130"/>
    <mergeCell ref="CG127:CI127"/>
    <mergeCell ref="CD128:CF130"/>
    <mergeCell ref="CG128:CI130"/>
    <mergeCell ref="CJ128:CL130"/>
    <mergeCell ref="BR127:BZ127"/>
    <mergeCell ref="B129:AH130"/>
    <mergeCell ref="AJ129:BP130"/>
    <mergeCell ref="BR128:BZ130"/>
    <mergeCell ref="CA128:CC130"/>
    <mergeCell ref="AJ131:BP132"/>
    <mergeCell ref="BR131:CU131"/>
    <mergeCell ref="BR132:CU133"/>
    <mergeCell ref="B133:AH134"/>
    <mergeCell ref="AJ133:BP134"/>
    <mergeCell ref="BR134:CU134"/>
    <mergeCell ref="B131:AH132"/>
    <mergeCell ref="AJ135:BP136"/>
    <mergeCell ref="BR135:CU136"/>
    <mergeCell ref="B137:AH138"/>
    <mergeCell ref="AJ137:BP138"/>
    <mergeCell ref="BR137:CU138"/>
    <mergeCell ref="B135:AH136"/>
    <mergeCell ref="BR139:CU140"/>
    <mergeCell ref="B141:AH142"/>
    <mergeCell ref="AJ141:BP142"/>
    <mergeCell ref="BR141:CU142"/>
    <mergeCell ref="B139:AH140"/>
    <mergeCell ref="AJ139:BP140"/>
    <mergeCell ref="B147:AH148"/>
    <mergeCell ref="AJ147:BP148"/>
    <mergeCell ref="BR147:CU148"/>
    <mergeCell ref="BR143:CU144"/>
    <mergeCell ref="B145:AH146"/>
    <mergeCell ref="AJ145:BP146"/>
    <mergeCell ref="BR145:CU146"/>
    <mergeCell ref="B143:AH144"/>
    <mergeCell ref="AJ143:BP144"/>
    <mergeCell ref="CG56:CJ57"/>
    <mergeCell ref="CK56:CU57"/>
    <mergeCell ref="BR49:CU49"/>
    <mergeCell ref="CR38:CR39"/>
    <mergeCell ref="CS38:CU39"/>
    <mergeCell ref="BR46:CU46"/>
    <mergeCell ref="BR56:BU57"/>
    <mergeCell ref="BV56:CF57"/>
    <mergeCell ref="BR43:CU43"/>
    <mergeCell ref="BR44:BW45"/>
    <mergeCell ref="BR68:CU69"/>
    <mergeCell ref="CQ107:CU107"/>
    <mergeCell ref="CB108:CF109"/>
    <mergeCell ref="CG108:CJ109"/>
    <mergeCell ref="CL108:CP109"/>
    <mergeCell ref="BR108:BV109"/>
    <mergeCell ref="BW108:BZ109"/>
    <mergeCell ref="CB107:CF107"/>
    <mergeCell ref="CG107:CJ107"/>
    <mergeCell ref="CL107:CP107"/>
    <mergeCell ref="CL111:CP112"/>
    <mergeCell ref="CQ111:CT112"/>
    <mergeCell ref="CQ108:CT109"/>
    <mergeCell ref="BR99:CU99"/>
    <mergeCell ref="BR100:CU101"/>
    <mergeCell ref="BR53:CA54"/>
    <mergeCell ref="CB53:CU54"/>
    <mergeCell ref="BR47:BZ48"/>
    <mergeCell ref="CA47:CU48"/>
    <mergeCell ref="BS2:CI3"/>
    <mergeCell ref="CS2:CU3"/>
    <mergeCell ref="CM2:CR3"/>
    <mergeCell ref="CB50:CU51"/>
    <mergeCell ref="CE38:CG39"/>
    <mergeCell ref="CH38:CJ39"/>
    <mergeCell ref="CK35:CN36"/>
    <mergeCell ref="CP35:CU36"/>
    <mergeCell ref="BS35:BU36"/>
    <mergeCell ref="BW35:BY36"/>
  </mergeCells>
  <dataValidations count="2">
    <dataValidation type="list" allowBlank="1" showInputMessage="1" showErrorMessage="1" sqref="AQ6">
      <formula1>List_XP_Progression</formula1>
    </dataValidation>
    <dataValidation type="list" allowBlank="1" showInputMessage="1" showErrorMessage="1" sqref="CO38:CQ39">
      <formula1>"Int, Wis, Cha"</formula1>
    </dataValidation>
  </dataValidations>
  <printOptions horizontalCentered="1" verticalCentered="1"/>
  <pageMargins left="0.26" right="0.25" top="0.17" bottom="0.159722222222222" header="0.170138888888889" footer="0.159722222222222"/>
  <pageSetup fitToHeight="1" fitToWidth="1" horizontalDpi="300" verticalDpi="300" orientation="portrait" scale="32" r:id="rId2"/>
  <legacyDrawing r:id="rId1"/>
</worksheet>
</file>

<file path=xl/worksheets/sheet6.xml><?xml version="1.0" encoding="utf-8"?>
<worksheet xmlns="http://schemas.openxmlformats.org/spreadsheetml/2006/main" xmlns:r="http://schemas.openxmlformats.org/officeDocument/2006/relationships">
  <dimension ref="A1:BU146"/>
  <sheetViews>
    <sheetView zoomScalePageLayoutView="0" workbookViewId="0" topLeftCell="AI33">
      <selection activeCell="BF10" sqref="BF10"/>
    </sheetView>
  </sheetViews>
  <sheetFormatPr defaultColWidth="15.00390625" defaultRowHeight="12.75" customHeight="1"/>
  <cols>
    <col min="1" max="1" width="24.140625" style="54" bestFit="1" customWidth="1"/>
    <col min="2" max="2" width="8.421875" style="78" customWidth="1"/>
    <col min="3" max="3" width="10.28125" style="78" bestFit="1" customWidth="1"/>
    <col min="4" max="4" width="9.8515625" style="78" customWidth="1"/>
    <col min="5" max="5" width="5.57421875" style="78" customWidth="1"/>
    <col min="6" max="6" width="11.57421875" style="78" bestFit="1" customWidth="1"/>
    <col min="7" max="7" width="10.28125" style="78" bestFit="1" customWidth="1"/>
    <col min="8" max="8" width="10.57421875" style="78" bestFit="1" customWidth="1"/>
    <col min="9" max="9" width="6.00390625" style="78" bestFit="1" customWidth="1"/>
    <col min="10" max="10" width="20.140625" style="78" bestFit="1" customWidth="1"/>
    <col min="11" max="11" width="6.57421875" style="78" bestFit="1" customWidth="1"/>
    <col min="12" max="12" width="10.00390625" style="83" bestFit="1" customWidth="1"/>
    <col min="13" max="13" width="6.57421875" style="83" bestFit="1" customWidth="1"/>
    <col min="14" max="14" width="18.140625" style="78" bestFit="1" customWidth="1"/>
    <col min="15" max="15" width="7.57421875" style="78" bestFit="1" customWidth="1"/>
    <col min="16" max="16" width="21.421875" style="78" bestFit="1" customWidth="1"/>
    <col min="17" max="17" width="14.28125" style="77" bestFit="1" customWidth="1"/>
    <col min="18" max="18" width="7.421875" style="78" bestFit="1" customWidth="1"/>
    <col min="19" max="19" width="14.140625" style="78" bestFit="1" customWidth="1"/>
    <col min="20" max="20" width="15.8515625" style="77" bestFit="1" customWidth="1"/>
    <col min="21" max="21" width="8.57421875" style="77" bestFit="1" customWidth="1"/>
    <col min="22" max="22" width="15.421875" style="77" bestFit="1" customWidth="1"/>
    <col min="23" max="23" width="7.140625" style="77" bestFit="1" customWidth="1"/>
    <col min="24" max="24" width="14.421875" style="77" bestFit="1" customWidth="1"/>
    <col min="25" max="25" width="11.28125" style="77" bestFit="1" customWidth="1"/>
    <col min="26" max="26" width="14.8515625" style="77" bestFit="1" customWidth="1"/>
    <col min="27" max="27" width="20.7109375" style="77" bestFit="1" customWidth="1"/>
    <col min="28" max="28" width="14.8515625" style="77" bestFit="1" customWidth="1"/>
    <col min="29" max="30" width="9.421875" style="77" bestFit="1" customWidth="1"/>
    <col min="31" max="31" width="3.7109375" style="77" bestFit="1" customWidth="1"/>
    <col min="32" max="32" width="18.421875" style="77" bestFit="1" customWidth="1"/>
    <col min="33" max="33" width="4.8515625" style="77" bestFit="1" customWidth="1"/>
    <col min="34" max="34" width="8.28125" style="77" bestFit="1" customWidth="1"/>
    <col min="35" max="35" width="5.140625" style="77" bestFit="1" customWidth="1"/>
    <col min="36" max="36" width="4.8515625" style="77" bestFit="1" customWidth="1"/>
    <col min="37" max="37" width="5.140625" style="77" bestFit="1" customWidth="1"/>
    <col min="38" max="38" width="4.8515625" style="77" bestFit="1" customWidth="1"/>
    <col min="39" max="39" width="11.8515625" style="77" bestFit="1" customWidth="1"/>
    <col min="40" max="40" width="7.57421875" style="77" bestFit="1" customWidth="1"/>
    <col min="41" max="41" width="11.8515625" style="77" bestFit="1" customWidth="1"/>
    <col min="42" max="42" width="5.57421875" style="77" bestFit="1" customWidth="1"/>
    <col min="43" max="43" width="8.57421875" style="77" bestFit="1" customWidth="1"/>
    <col min="44" max="46" width="11.8515625" style="77" bestFit="1" customWidth="1"/>
    <col min="47" max="47" width="7.28125" style="77" bestFit="1" customWidth="1"/>
    <col min="48" max="48" width="12.57421875" style="77" bestFit="1" customWidth="1"/>
    <col min="49" max="49" width="10.8515625" style="77" bestFit="1" customWidth="1"/>
    <col min="50" max="50" width="35.28125" style="77" bestFit="1" customWidth="1"/>
    <col min="51" max="51" width="11.140625" style="77" bestFit="1" customWidth="1"/>
    <col min="52" max="52" width="23.28125" style="77" bestFit="1" customWidth="1"/>
    <col min="53" max="53" width="12.140625" style="77" bestFit="1" customWidth="1"/>
    <col min="54" max="54" width="43.8515625" style="77" bestFit="1" customWidth="1"/>
    <col min="55" max="55" width="37.57421875" style="77" bestFit="1" customWidth="1"/>
    <col min="56" max="56" width="44.8515625" style="77" bestFit="1" customWidth="1"/>
    <col min="57" max="57" width="73.8515625" style="77" bestFit="1" customWidth="1"/>
    <col min="58" max="58" width="26.28125" style="77" bestFit="1" customWidth="1"/>
    <col min="59" max="59" width="51.28125" style="77" bestFit="1" customWidth="1"/>
    <col min="60" max="60" width="13.8515625" style="77" bestFit="1" customWidth="1"/>
    <col min="61" max="61" width="255.7109375" style="77" bestFit="1" customWidth="1"/>
    <col min="62" max="62" width="116.28125" style="77" bestFit="1" customWidth="1"/>
    <col min="63" max="63" width="118.421875" style="77" bestFit="1" customWidth="1"/>
    <col min="64" max="64" width="255.7109375" style="77" bestFit="1" customWidth="1"/>
    <col min="65" max="65" width="215.57421875" style="77" bestFit="1" customWidth="1"/>
    <col min="66" max="66" width="199.140625" style="77" bestFit="1" customWidth="1"/>
    <col min="67" max="67" width="135.7109375" style="77" bestFit="1" customWidth="1"/>
    <col min="68" max="68" width="127.7109375" style="77" bestFit="1" customWidth="1"/>
    <col min="69" max="69" width="254.7109375" style="77" bestFit="1" customWidth="1"/>
    <col min="70" max="70" width="145.28125" style="77" bestFit="1" customWidth="1"/>
    <col min="71" max="71" width="7.7109375" style="77" bestFit="1" customWidth="1"/>
    <col min="72" max="73" width="255.7109375" style="77" bestFit="1" customWidth="1"/>
    <col min="74" max="16384" width="15.00390625" style="77" customWidth="1"/>
  </cols>
  <sheetData>
    <row r="1" spans="1:61" s="87" customFormat="1" ht="12.75" customHeight="1" thickBot="1">
      <c r="A1" s="86" t="s">
        <v>263</v>
      </c>
      <c r="B1" s="82" t="s">
        <v>333</v>
      </c>
      <c r="C1" s="82" t="s">
        <v>335</v>
      </c>
      <c r="D1" s="82" t="s">
        <v>332</v>
      </c>
      <c r="E1" s="82" t="s">
        <v>356</v>
      </c>
      <c r="F1" s="82" t="s">
        <v>347</v>
      </c>
      <c r="G1" s="82" t="s">
        <v>346</v>
      </c>
      <c r="H1" s="82" t="s">
        <v>264</v>
      </c>
      <c r="I1" s="82" t="s">
        <v>265</v>
      </c>
      <c r="J1" s="82" t="s">
        <v>266</v>
      </c>
      <c r="K1" s="82" t="s">
        <v>267</v>
      </c>
      <c r="L1" s="82" t="s">
        <v>268</v>
      </c>
      <c r="M1" s="82" t="s">
        <v>269</v>
      </c>
      <c r="N1" s="82" t="s">
        <v>270</v>
      </c>
      <c r="O1" s="82" t="s">
        <v>271</v>
      </c>
      <c r="P1" s="82" t="s">
        <v>273</v>
      </c>
      <c r="Q1" s="82" t="s">
        <v>272</v>
      </c>
      <c r="R1" s="82" t="s">
        <v>274</v>
      </c>
      <c r="S1" s="364" t="s">
        <v>631</v>
      </c>
      <c r="T1" s="364" t="s">
        <v>632</v>
      </c>
      <c r="U1" s="364" t="s">
        <v>633</v>
      </c>
      <c r="V1" s="364" t="s">
        <v>634</v>
      </c>
      <c r="W1" s="364" t="s">
        <v>635</v>
      </c>
      <c r="X1" s="364" t="s">
        <v>636</v>
      </c>
      <c r="Y1" s="364" t="s">
        <v>637</v>
      </c>
      <c r="Z1" s="364" t="s">
        <v>638</v>
      </c>
      <c r="AA1" s="364" t="s">
        <v>639</v>
      </c>
      <c r="AB1" s="364" t="s">
        <v>640</v>
      </c>
      <c r="AC1" s="145" t="s">
        <v>417</v>
      </c>
      <c r="AD1" s="146" t="s">
        <v>418</v>
      </c>
      <c r="AF1" s="121"/>
      <c r="AG1" s="122"/>
      <c r="AH1" s="122"/>
      <c r="AI1" s="122"/>
      <c r="AJ1" s="122"/>
      <c r="AK1" s="122"/>
      <c r="AL1" s="122"/>
      <c r="AM1" s="122"/>
      <c r="AN1" s="122"/>
      <c r="AO1" s="122"/>
      <c r="AP1" s="122"/>
      <c r="AQ1" s="122"/>
      <c r="AR1" s="1560" t="s">
        <v>431</v>
      </c>
      <c r="AS1" s="1561"/>
      <c r="AT1" s="1561"/>
      <c r="AU1" s="1561"/>
      <c r="AV1" s="1561"/>
      <c r="AW1" s="1561"/>
      <c r="AX1" s="1562"/>
      <c r="AY1" s="1545" t="s">
        <v>456</v>
      </c>
      <c r="AZ1" s="1545" t="s">
        <v>484</v>
      </c>
      <c r="BA1" s="164" t="s">
        <v>487</v>
      </c>
      <c r="BB1" s="1545" t="s">
        <v>488</v>
      </c>
      <c r="BC1" s="1573"/>
      <c r="BD1" s="1574"/>
      <c r="BE1" s="1546" t="s">
        <v>458</v>
      </c>
      <c r="BF1" s="1543" t="s">
        <v>369</v>
      </c>
      <c r="BG1" s="1544"/>
      <c r="BH1" s="1551" t="s">
        <v>389</v>
      </c>
      <c r="BI1" s="1552" t="s">
        <v>387</v>
      </c>
    </row>
    <row r="2" spans="1:72" ht="12.75" customHeight="1" thickBot="1">
      <c r="A2" s="81" t="s">
        <v>338</v>
      </c>
      <c r="B2" s="79" t="s">
        <v>337</v>
      </c>
      <c r="C2" s="79">
        <f>Dex_Mod_Current</f>
        <v>0</v>
      </c>
      <c r="D2" s="79">
        <v>1</v>
      </c>
      <c r="E2" s="79">
        <f>IF(ISNUMBER(FIND("Halfling",Race)),2,0)</f>
        <v>0</v>
      </c>
      <c r="F2" s="79">
        <f>Armor_Check</f>
        <v>0</v>
      </c>
      <c r="G2" s="79">
        <f aca="true" t="shared" si="0" ref="G2:G42">IF(SUM(H2:AD2)&gt;0,3,0)</f>
        <v>0</v>
      </c>
      <c r="H2" s="79">
        <f>IF(ISNUMBER(FIND($H$1,Class)),1,0)</f>
        <v>0</v>
      </c>
      <c r="I2" s="79">
        <f aca="true" t="shared" si="1" ref="I2:I9">IF(ISNUMBER(FIND($I$1,Class)),1,0)</f>
        <v>0</v>
      </c>
      <c r="J2" s="79"/>
      <c r="K2" s="79"/>
      <c r="L2" s="79"/>
      <c r="M2" s="79">
        <f>IF(ISNUMBER(FIND($M$1,Class)),1,0)</f>
        <v>0</v>
      </c>
      <c r="N2" s="79"/>
      <c r="O2" s="79"/>
      <c r="P2" s="79">
        <f>IF(ISNUMBER(FIND($P$1,Class)),1,0)</f>
        <v>0</v>
      </c>
      <c r="Q2" s="79"/>
      <c r="R2" s="79"/>
      <c r="S2" s="79"/>
      <c r="T2" s="79">
        <f>IF(ISNUMBER(FIND($T$1,Class)),1,0)</f>
        <v>0</v>
      </c>
      <c r="U2" s="79">
        <f>IF(ISNUMBER(FIND($U$1,Class)),1,0)</f>
        <v>0</v>
      </c>
      <c r="V2" s="79"/>
      <c r="W2" s="79">
        <f>IF(ISNUMBER(FIND($W$1,Class)),1,0)</f>
        <v>0</v>
      </c>
      <c r="X2" s="79"/>
      <c r="Y2" s="79"/>
      <c r="Z2" s="79"/>
      <c r="AA2" s="79"/>
      <c r="AB2" s="79">
        <f>IF(ISNUMBER(FIND($AB$1,Class)),1,0)</f>
        <v>0</v>
      </c>
      <c r="AC2" s="128">
        <f>IF(ISNUMBER(FIND($AC$1,Class)),1,0)</f>
        <v>0</v>
      </c>
      <c r="AD2" s="147">
        <f>IF(ISNUMBER(FIND($AD$1,Class)),1,0)</f>
        <v>0</v>
      </c>
      <c r="AF2" s="133" t="s">
        <v>356</v>
      </c>
      <c r="AG2" s="134" t="s">
        <v>364</v>
      </c>
      <c r="AH2" s="134" t="s">
        <v>365</v>
      </c>
      <c r="AI2" s="134" t="s">
        <v>366</v>
      </c>
      <c r="AJ2" s="134" t="s">
        <v>106</v>
      </c>
      <c r="AK2" s="134" t="s">
        <v>155</v>
      </c>
      <c r="AL2" s="134" t="s">
        <v>114</v>
      </c>
      <c r="AM2" s="213" t="s">
        <v>486</v>
      </c>
      <c r="AN2" s="134" t="s">
        <v>241</v>
      </c>
      <c r="AO2" s="134" t="s">
        <v>461</v>
      </c>
      <c r="AP2" s="134" t="s">
        <v>480</v>
      </c>
      <c r="AQ2" s="134" t="s">
        <v>363</v>
      </c>
      <c r="AR2" s="284" t="s">
        <v>432</v>
      </c>
      <c r="AS2" s="284" t="s">
        <v>433</v>
      </c>
      <c r="AT2" s="284" t="s">
        <v>434</v>
      </c>
      <c r="AU2" s="284" t="s">
        <v>435</v>
      </c>
      <c r="AV2" s="284" t="s">
        <v>436</v>
      </c>
      <c r="AW2" s="134" t="s">
        <v>290</v>
      </c>
      <c r="AX2" s="134" t="s">
        <v>206</v>
      </c>
      <c r="AY2" s="1102"/>
      <c r="AZ2" s="1102" t="s">
        <v>457</v>
      </c>
      <c r="BA2" s="164" t="s">
        <v>367</v>
      </c>
      <c r="BB2" s="164" t="s">
        <v>463</v>
      </c>
      <c r="BC2" s="164" t="s">
        <v>464</v>
      </c>
      <c r="BD2" s="164" t="s">
        <v>462</v>
      </c>
      <c r="BE2" s="1547"/>
      <c r="BF2" s="134" t="s">
        <v>439</v>
      </c>
      <c r="BG2" s="134" t="s">
        <v>367</v>
      </c>
      <c r="BH2" s="680"/>
      <c r="BI2" s="680"/>
      <c r="BJ2" s="1553" t="s">
        <v>459</v>
      </c>
      <c r="BK2" s="520"/>
      <c r="BL2" s="520"/>
      <c r="BM2" s="520"/>
      <c r="BN2" s="520"/>
      <c r="BO2" s="520"/>
      <c r="BP2" s="520"/>
      <c r="BQ2" s="520"/>
      <c r="BR2" s="521"/>
      <c r="BS2" s="265" t="s">
        <v>531</v>
      </c>
      <c r="BT2" s="117" t="s">
        <v>442</v>
      </c>
    </row>
    <row r="3" spans="1:72" ht="12.75" customHeight="1" thickBot="1">
      <c r="A3" s="81" t="s">
        <v>287</v>
      </c>
      <c r="B3" s="79" t="s">
        <v>106</v>
      </c>
      <c r="C3" s="79">
        <f>Int_Mod_Current</f>
        <v>0</v>
      </c>
      <c r="D3" s="79">
        <v>1</v>
      </c>
      <c r="E3" s="79"/>
      <c r="F3" s="79"/>
      <c r="G3" s="79">
        <f t="shared" si="0"/>
        <v>0</v>
      </c>
      <c r="H3" s="79"/>
      <c r="I3" s="79">
        <f t="shared" si="1"/>
        <v>0</v>
      </c>
      <c r="J3" s="79">
        <f>IF(ISNUMBER(FIND($J$1,Class)),1,0)</f>
        <v>0</v>
      </c>
      <c r="K3" s="79"/>
      <c r="L3" s="79"/>
      <c r="M3" s="79"/>
      <c r="N3" s="79"/>
      <c r="O3" s="79"/>
      <c r="P3" s="79">
        <f aca="true" t="shared" si="2" ref="P3:P12">IF(ISNUMBER(FIND($P$1,Class)),1,0)</f>
        <v>0</v>
      </c>
      <c r="Q3" s="79">
        <f>IF(ISNUMBER(FIND($Q$1,Class)),1,0)</f>
        <v>0</v>
      </c>
      <c r="R3" s="79">
        <f>IF(ISNUMBER(FIND($R$1,Class)),1,0)</f>
        <v>0</v>
      </c>
      <c r="S3" s="257"/>
      <c r="T3" s="79">
        <f>IF(ISNUMBER(FIND($T$1,Class)),1,0)</f>
        <v>0</v>
      </c>
      <c r="U3" s="257"/>
      <c r="V3" s="257"/>
      <c r="W3" s="257"/>
      <c r="X3" s="257"/>
      <c r="Y3" s="79">
        <f>IF(ISNUMBER(FIND($Y$1,Class)),1,0)</f>
        <v>0</v>
      </c>
      <c r="Z3" s="257"/>
      <c r="AA3" s="79">
        <f>IF(ISNUMBER(FIND($AA$1,Class)),1,0)</f>
        <v>0</v>
      </c>
      <c r="AB3" s="257"/>
      <c r="AC3" s="128"/>
      <c r="AD3" s="147"/>
      <c r="AF3" s="135" t="s">
        <v>357</v>
      </c>
      <c r="AG3" s="136">
        <v>0</v>
      </c>
      <c r="AH3" s="136">
        <v>0</v>
      </c>
      <c r="AI3" s="136">
        <v>2</v>
      </c>
      <c r="AJ3" s="136">
        <v>0</v>
      </c>
      <c r="AK3" s="136">
        <v>2</v>
      </c>
      <c r="AL3" s="136">
        <v>-2</v>
      </c>
      <c r="AM3" s="136">
        <v>0</v>
      </c>
      <c r="AN3" s="136" t="s">
        <v>211</v>
      </c>
      <c r="AO3" s="136">
        <v>0</v>
      </c>
      <c r="AP3" s="136">
        <v>0</v>
      </c>
      <c r="AQ3" s="136">
        <v>20</v>
      </c>
      <c r="AR3" s="285">
        <v>0</v>
      </c>
      <c r="AS3" s="285">
        <v>0</v>
      </c>
      <c r="AT3" s="285">
        <v>0</v>
      </c>
      <c r="AU3" s="285">
        <v>2</v>
      </c>
      <c r="AV3" s="285">
        <v>2</v>
      </c>
      <c r="AW3" s="137">
        <v>0</v>
      </c>
      <c r="AX3" s="137" t="s">
        <v>548</v>
      </c>
      <c r="AY3" s="214">
        <f>""</f>
      </c>
      <c r="AZ3" s="140">
        <v>0</v>
      </c>
      <c r="BA3" s="140">
        <v>0</v>
      </c>
      <c r="BB3" s="215" t="s">
        <v>489</v>
      </c>
      <c r="BC3" s="215" t="s">
        <v>490</v>
      </c>
      <c r="BD3" s="215" t="s">
        <v>490</v>
      </c>
      <c r="BE3" s="138" t="s">
        <v>384</v>
      </c>
      <c r="BF3" s="138" t="s">
        <v>378</v>
      </c>
      <c r="BG3" s="138" t="s">
        <v>524</v>
      </c>
      <c r="BH3" s="138"/>
      <c r="BI3" s="139" t="s">
        <v>567</v>
      </c>
      <c r="BJ3" s="266" t="s">
        <v>443</v>
      </c>
      <c r="BK3" s="267" t="s">
        <v>525</v>
      </c>
      <c r="BL3" s="267" t="s">
        <v>527</v>
      </c>
      <c r="BM3" s="267" t="s">
        <v>528</v>
      </c>
      <c r="BN3" s="267" t="s">
        <v>454</v>
      </c>
      <c r="BO3" s="267" t="s">
        <v>529</v>
      </c>
      <c r="BP3" s="267" t="s">
        <v>530</v>
      </c>
      <c r="BQ3" s="268" t="s">
        <v>539</v>
      </c>
      <c r="BR3" s="269" t="s">
        <v>453</v>
      </c>
      <c r="BS3" s="261"/>
      <c r="BT3" s="77" t="str">
        <f>BJ3&amp;"; "&amp;BK3&amp;"; "&amp;BL3&amp;"; "&amp;BM3&amp;"; "&amp;BN3&amp;"; "&amp;BO3&amp;"; "&amp;BP3&amp;"; "&amp;BQ3&amp;"; "&amp;BR3&amp;IF(BS3="","","; "&amp;BS3)</f>
        <v>Slow and Steady: Dwarves have a base speed of 20 feet, but their speed is never modified by armor or encumbrance; Darkvision: Dwarves can see in the dark up to 60 feet; Defensive Training: Dwarves get a +4 dodge bonus to AC against monsters of the giant subtype; Greed: Dwarves received a +2 racial bonus on Appraise skill checks made to determine the price of nonmagical goods that contain precious metals or gemstones; Hatred: Dwarves receive a +1 bonus on attack rolls against humanoid creatures of the orc and goblin subtypes due to special training against these hated foes; Hardy: Dwarves receive a +2 racial bonus on saving throws against poison, spells, and spell-like abilities; Stability: Dwarves receive a +4 racial bonus to their Combat Maneuver Defense when resisting a bull rush or trip attempt while standing on the ground; Stonecunning: Dwarves receive a +2 bonus on Perception checks to potentially notice unusual stonework, such as traps and hidden doors located in stone walls or floors; they receive a check to notice such features whenever they pass within 10 feet of them, whether or not they are actively looking; Weapon Familiarity: Dwarves are proficient with battleaxes, heavy picks, and warhammers, and treat any weapon with the word “dwarven” in its name as a martial weapon</v>
      </c>
    </row>
    <row r="4" spans="1:72" ht="12.75" customHeight="1" thickBot="1">
      <c r="A4" s="81" t="s">
        <v>113</v>
      </c>
      <c r="B4" s="79" t="s">
        <v>114</v>
      </c>
      <c r="C4" s="79">
        <f>Cha_Mod_Current</f>
        <v>0</v>
      </c>
      <c r="D4" s="79">
        <v>1</v>
      </c>
      <c r="E4" s="79"/>
      <c r="F4" s="79"/>
      <c r="G4" s="79">
        <f t="shared" si="0"/>
        <v>0</v>
      </c>
      <c r="H4" s="79"/>
      <c r="I4" s="79">
        <f t="shared" si="1"/>
        <v>0</v>
      </c>
      <c r="J4" s="79"/>
      <c r="K4" s="79"/>
      <c r="L4" s="79"/>
      <c r="M4" s="79"/>
      <c r="N4" s="79"/>
      <c r="O4" s="79"/>
      <c r="P4" s="79">
        <f t="shared" si="2"/>
        <v>0</v>
      </c>
      <c r="Q4" s="79">
        <f>IF(ISNUMBER(FIND($Q$1,Class)),1,0)</f>
        <v>0</v>
      </c>
      <c r="R4" s="79"/>
      <c r="S4" s="257"/>
      <c r="T4" s="79">
        <f>IF(ISNUMBER(FIND($T$1,Class)),1,0)</f>
        <v>0</v>
      </c>
      <c r="U4" s="79">
        <f>IF(ISNUMBER(FIND($U$1,Class)),1,0)</f>
        <v>0</v>
      </c>
      <c r="V4" s="257"/>
      <c r="W4" s="79">
        <f>IF(ISNUMBER(FIND($W$1,Class)),1,0)</f>
        <v>0</v>
      </c>
      <c r="X4" s="257"/>
      <c r="Y4" s="257"/>
      <c r="Z4" s="257"/>
      <c r="AA4" s="79">
        <f>IF(ISNUMBER(FIND($AA$1,Class)),1,0)</f>
        <v>0</v>
      </c>
      <c r="AB4" s="79">
        <f>IF(ISNUMBER(FIND($AB$1,Class)),1,0)</f>
        <v>0</v>
      </c>
      <c r="AC4" s="128"/>
      <c r="AD4" s="147"/>
      <c r="AF4" s="124" t="s">
        <v>358</v>
      </c>
      <c r="AG4" s="125">
        <v>0</v>
      </c>
      <c r="AH4" s="125">
        <v>2</v>
      </c>
      <c r="AI4" s="125">
        <v>-2</v>
      </c>
      <c r="AJ4" s="125">
        <v>2</v>
      </c>
      <c r="AK4" s="125">
        <v>0</v>
      </c>
      <c r="AL4" s="125">
        <v>0</v>
      </c>
      <c r="AM4" s="125">
        <v>0</v>
      </c>
      <c r="AN4" s="125" t="s">
        <v>211</v>
      </c>
      <c r="AO4" s="125">
        <v>0</v>
      </c>
      <c r="AP4" s="125">
        <v>0</v>
      </c>
      <c r="AQ4" s="125">
        <v>30</v>
      </c>
      <c r="AR4" s="286">
        <v>2</v>
      </c>
      <c r="AS4" s="286">
        <v>2</v>
      </c>
      <c r="AT4" s="286">
        <v>0</v>
      </c>
      <c r="AU4" s="286">
        <v>0</v>
      </c>
      <c r="AV4" s="286">
        <v>0</v>
      </c>
      <c r="AW4" s="123">
        <v>2</v>
      </c>
      <c r="AX4" s="123" t="s">
        <v>438</v>
      </c>
      <c r="AY4" s="214">
        <f>""</f>
      </c>
      <c r="AZ4" s="141">
        <v>0</v>
      </c>
      <c r="BA4" s="141">
        <v>0</v>
      </c>
      <c r="BB4" s="214">
        <f>""</f>
      </c>
      <c r="BC4" s="214">
        <f>""</f>
      </c>
      <c r="BD4" s="216" t="s">
        <v>541</v>
      </c>
      <c r="BE4" s="126" t="s">
        <v>385</v>
      </c>
      <c r="BF4" s="126" t="s">
        <v>377</v>
      </c>
      <c r="BG4" s="126" t="s">
        <v>542</v>
      </c>
      <c r="BH4" s="126"/>
      <c r="BI4" s="129" t="s">
        <v>566</v>
      </c>
      <c r="BJ4" s="127" t="s">
        <v>536</v>
      </c>
      <c r="BK4" s="131" t="s">
        <v>537</v>
      </c>
      <c r="BL4" s="131" t="s">
        <v>538</v>
      </c>
      <c r="BM4" s="131" t="s">
        <v>540</v>
      </c>
      <c r="BN4" s="131" t="s">
        <v>450</v>
      </c>
      <c r="BO4" s="131"/>
      <c r="BP4" s="131"/>
      <c r="BQ4" s="132"/>
      <c r="BR4" s="258"/>
      <c r="BS4" s="262"/>
      <c r="BT4" s="77" t="str">
        <f>BJ4&amp;"; "&amp;BK4&amp;"; "&amp;BL4&amp;"; "&amp;BM4&amp;"; "&amp;BN4&amp;IF(BS4="","","; "&amp;BS4)</f>
        <v>Low-Light Vision: Elves can see twice as far as humans in conditions of dim light; Elven Immunities: Elves are immune to magic sleep effects and get a +2 racial saving throw bonus against enchantment spells and effects; Elven Magic: Elves receive a +2 racial bonus on caster level checks made to overcome spell resistance; in addition, elves receive a +2 racial bonus on Spellcraft skill checks made to identify the properties of magic items; Keen Senses: Elves receive a +2 racial bonus on Perception skill checks; Weapon Familiarity: Elves are proficient with longbows (including composite longbows), longswords, rapiers, and shortbows (including composite shortbows), and treat any weapon with the word “elven” in its name as a martial weapon</v>
      </c>
    </row>
    <row r="5" spans="1:73" ht="12.75" customHeight="1" thickBot="1">
      <c r="A5" s="81" t="s">
        <v>339</v>
      </c>
      <c r="B5" s="79" t="s">
        <v>345</v>
      </c>
      <c r="C5" s="79">
        <f>Str_Mod_Current</f>
        <v>0</v>
      </c>
      <c r="D5" s="79">
        <v>1</v>
      </c>
      <c r="E5" s="79">
        <f>IF(ISNUMBER(FIND("Halfling",Race)),2,0)</f>
        <v>0</v>
      </c>
      <c r="F5" s="79">
        <f>Armor_Check</f>
        <v>0</v>
      </c>
      <c r="G5" s="79">
        <f t="shared" si="0"/>
        <v>0</v>
      </c>
      <c r="H5" s="79">
        <f>IF(ISNUMBER(FIND($H$1,Class)),1,0)</f>
        <v>0</v>
      </c>
      <c r="I5" s="79">
        <f t="shared" si="1"/>
        <v>0</v>
      </c>
      <c r="J5" s="79"/>
      <c r="K5" s="79">
        <f>IF(ISNUMBER(FIND($K$1,Class)),1,0)</f>
        <v>0</v>
      </c>
      <c r="L5" s="79">
        <f>IF(ISNUMBER(FIND($L$1,Class)),1,0)</f>
        <v>0</v>
      </c>
      <c r="M5" s="79">
        <f>IF(ISNUMBER(FIND($M$1,Class)),1,0)</f>
        <v>0</v>
      </c>
      <c r="N5" s="79"/>
      <c r="O5" s="79">
        <f>IF(ISNUMBER(FIND($O$1,Class)),1,0)</f>
        <v>0</v>
      </c>
      <c r="P5" s="79">
        <f t="shared" si="2"/>
        <v>0</v>
      </c>
      <c r="Q5" s="79"/>
      <c r="R5" s="79"/>
      <c r="S5" s="257"/>
      <c r="T5" s="79">
        <f>IF(ISNUMBER(FIND($T$1,Class)),1,0)</f>
        <v>0</v>
      </c>
      <c r="U5" s="79">
        <f>IF(ISNUMBER(FIND($U$1,Class)),1,0)</f>
        <v>0</v>
      </c>
      <c r="V5" s="257"/>
      <c r="W5" s="257"/>
      <c r="X5" s="79">
        <f>IF(ISNUMBER(FIND($X$1,Class)),1,0)</f>
        <v>0</v>
      </c>
      <c r="Y5" s="257"/>
      <c r="Z5" s="257"/>
      <c r="AA5" s="257"/>
      <c r="AB5" s="257"/>
      <c r="AC5" s="128"/>
      <c r="AD5" s="147"/>
      <c r="AF5" s="124" t="s">
        <v>359</v>
      </c>
      <c r="AG5" s="125">
        <v>-2</v>
      </c>
      <c r="AH5" s="125">
        <v>0</v>
      </c>
      <c r="AI5" s="125">
        <v>2</v>
      </c>
      <c r="AJ5" s="125">
        <v>0</v>
      </c>
      <c r="AK5" s="125">
        <v>0</v>
      </c>
      <c r="AL5" s="125">
        <v>2</v>
      </c>
      <c r="AM5" s="125">
        <v>0</v>
      </c>
      <c r="AN5" s="125" t="s">
        <v>246</v>
      </c>
      <c r="AO5" s="125">
        <v>0</v>
      </c>
      <c r="AP5" s="125">
        <v>0</v>
      </c>
      <c r="AQ5" s="125">
        <v>20</v>
      </c>
      <c r="AR5" s="286">
        <v>0</v>
      </c>
      <c r="AS5" s="286">
        <v>0</v>
      </c>
      <c r="AT5" s="286">
        <v>2</v>
      </c>
      <c r="AU5" s="286">
        <v>0</v>
      </c>
      <c r="AV5" s="286">
        <v>2</v>
      </c>
      <c r="AW5" s="123">
        <v>2</v>
      </c>
      <c r="AX5" s="123" t="s">
        <v>438</v>
      </c>
      <c r="AY5" s="214">
        <f>""</f>
      </c>
      <c r="AZ5" s="141">
        <v>0</v>
      </c>
      <c r="BA5" s="141">
        <v>0</v>
      </c>
      <c r="BB5" s="214">
        <f>""</f>
      </c>
      <c r="BC5" s="214">
        <f>""</f>
      </c>
      <c r="BD5" s="216" t="s">
        <v>491</v>
      </c>
      <c r="BE5" s="126" t="s">
        <v>376</v>
      </c>
      <c r="BF5" s="126" t="s">
        <v>375</v>
      </c>
      <c r="BG5" s="126" t="s">
        <v>440</v>
      </c>
      <c r="BH5" s="126"/>
      <c r="BI5" s="129" t="str">
        <f>BU5&amp;IF(IF(Temp_Cha="",Cha,Temp_Cha)&gt;10,"; Spell-like abilities (Caster Level "&amp;Character_Level&amp;", 1/day—dancing lights, ghost sound (Will DC "&amp;10+Cha_Mod_Current&amp;"), prestidigitation, speak with animals)","")</f>
        <v>Low-Light Vision (see twice as far in dim light); Defensive Training (+4 dodge bonus to AC vs. giant subtype); Gnome Magic (+1 to DC of illusion spells); Hatred (+1 attack bonus vs. reptilian and goblinoid subtypes); Illusion Resistance (+2 racial bonus vs. illusion spells/effects; Keen Senses (+2 racial bonus on Perception checks); Obsessive (+2 racial bonus on one Craft or Profession skill); Weapon Familiarity (treat any “gnome” weapon as martial)</v>
      </c>
      <c r="BJ5" s="127" t="s">
        <v>543</v>
      </c>
      <c r="BK5" s="131" t="s">
        <v>455</v>
      </c>
      <c r="BL5" s="131" t="s">
        <v>544</v>
      </c>
      <c r="BM5" s="131" t="s">
        <v>545</v>
      </c>
      <c r="BN5" s="131" t="s">
        <v>546</v>
      </c>
      <c r="BO5" s="131" t="s">
        <v>547</v>
      </c>
      <c r="BP5" s="131" t="s">
        <v>446</v>
      </c>
      <c r="BQ5" s="131" t="s">
        <v>452</v>
      </c>
      <c r="BR5" s="259"/>
      <c r="BS5" s="262"/>
      <c r="BT5" s="77" t="str">
        <f>BJ5&amp;"; "&amp;BK5&amp;"; "&amp;BL5&amp;"; "&amp;BM5&amp;"; "&amp;BN5&amp;"; "&amp;BO5&amp;"; "&amp;BP5&amp;"; "&amp;BQ5&amp;IF(BS5="","","; "&amp;BS5)</f>
        <v>Low-Light Vision: Gnomes can see twice as far as humans in conditions of dim light; Defensive Training: Gnomes get a +4 dodge bonus to AC against monsters of the giant type; Gnome Magic: Gnomes add +1 to the DC of any saving throws against illusion spells that they cast. Gnomes with a Charisma of 11 or higher also gain the following spell-like abilities: 1/day—dancing lights, ghost sound, prestidigitation, and speak with animals. The caster level for these effects is equal to the gnome’s level. The DC for these spells is equal to 10 + the spell’s level + the gnome’s Charisma modifier.; Hatred: Gnomes receive a +1 bonus on attack rolls against humanoid creatures of the reptilian and goblinoid subtypes due to special training against these hated foes; Illusion Resistance: Gnomes get a +2 racial saving throw bonus against illusion spells or effects; Keen Senses: Gnomes receive a +2 racial bonus on Perception skill checks; Obsessive: Gnomes receive a +2 racial bonus on a Craft or Profession skill of their choice; Weapon Familiarity: Gnomes treat any weapon with the word “gnome” in its name as a martial weapon</v>
      </c>
      <c r="BU5" s="236" t="s">
        <v>568</v>
      </c>
    </row>
    <row r="6" spans="1:72" ht="12.75" customHeight="1" thickBot="1">
      <c r="A6" s="217" t="str">
        <f>"Craft ("&amp;Front!CX37&amp;")"</f>
        <v>Craft (untrained)</v>
      </c>
      <c r="B6" s="79" t="s">
        <v>106</v>
      </c>
      <c r="C6" s="79">
        <f>Int_Mod_Current</f>
        <v>0</v>
      </c>
      <c r="D6" s="79">
        <v>1</v>
      </c>
      <c r="E6" s="79"/>
      <c r="F6" s="79"/>
      <c r="G6" s="79">
        <f t="shared" si="0"/>
        <v>0</v>
      </c>
      <c r="H6" s="79">
        <f>IF(ISNUMBER(FIND($H$1,Class)),1,0)</f>
        <v>0</v>
      </c>
      <c r="I6" s="79">
        <f t="shared" si="1"/>
        <v>0</v>
      </c>
      <c r="J6" s="79">
        <f>IF(ISNUMBER(FIND($J$1,Class)),1,0)</f>
        <v>0</v>
      </c>
      <c r="K6" s="79">
        <f>IF(ISNUMBER(FIND($K$1,Class)),1,0)</f>
        <v>0</v>
      </c>
      <c r="L6" s="79">
        <f>IF(ISNUMBER(FIND($L$1,Class)),1,0)</f>
        <v>0</v>
      </c>
      <c r="M6" s="79">
        <f>IF(ISNUMBER(FIND($M$1,Class)),1,0)</f>
        <v>0</v>
      </c>
      <c r="N6" s="79">
        <f>IF(ISNUMBER(FIND($N$1,Class)),1,0)</f>
        <v>0</v>
      </c>
      <c r="O6" s="79">
        <f>IF(ISNUMBER(FIND($O$1,Class)),1,0)</f>
        <v>0</v>
      </c>
      <c r="P6" s="79">
        <f t="shared" si="2"/>
        <v>0</v>
      </c>
      <c r="Q6" s="79">
        <f>IF(ISNUMBER(FIND($Q$1,Class)),1,0)</f>
        <v>0</v>
      </c>
      <c r="R6" s="79">
        <f>IF(ISNUMBER(FIND($R$1,Class)),1,0)</f>
        <v>0</v>
      </c>
      <c r="S6" s="257"/>
      <c r="T6" s="257"/>
      <c r="U6" s="257"/>
      <c r="V6" s="257"/>
      <c r="W6" s="257"/>
      <c r="X6" s="257"/>
      <c r="Y6" s="257"/>
      <c r="Z6" s="257"/>
      <c r="AA6" s="257"/>
      <c r="AB6" s="257"/>
      <c r="AC6" s="128"/>
      <c r="AD6" s="147"/>
      <c r="AF6" s="124" t="s">
        <v>360</v>
      </c>
      <c r="AG6" s="125">
        <v>0</v>
      </c>
      <c r="AH6" s="125">
        <v>0</v>
      </c>
      <c r="AI6" s="125">
        <v>0</v>
      </c>
      <c r="AJ6" s="125">
        <v>0</v>
      </c>
      <c r="AK6" s="125">
        <v>0</v>
      </c>
      <c r="AL6" s="125">
        <v>0</v>
      </c>
      <c r="AM6" s="125">
        <v>1</v>
      </c>
      <c r="AN6" s="125" t="s">
        <v>211</v>
      </c>
      <c r="AO6" s="125">
        <v>0</v>
      </c>
      <c r="AP6" s="125">
        <v>0</v>
      </c>
      <c r="AQ6" s="125">
        <v>30</v>
      </c>
      <c r="AR6" s="287">
        <v>2</v>
      </c>
      <c r="AS6" s="287">
        <v>2</v>
      </c>
      <c r="AT6" s="287">
        <v>0</v>
      </c>
      <c r="AU6" s="287">
        <v>0</v>
      </c>
      <c r="AV6" s="287">
        <v>0</v>
      </c>
      <c r="AW6" s="125">
        <v>2</v>
      </c>
      <c r="AX6" s="125" t="s">
        <v>438</v>
      </c>
      <c r="AY6" s="142" t="s">
        <v>374</v>
      </c>
      <c r="AZ6" s="142">
        <v>0</v>
      </c>
      <c r="BA6" s="142">
        <v>0</v>
      </c>
      <c r="BB6" s="214">
        <f>""</f>
      </c>
      <c r="BC6" s="214">
        <f>""</f>
      </c>
      <c r="BD6" s="216" t="s">
        <v>541</v>
      </c>
      <c r="BE6" s="214">
        <f>""</f>
      </c>
      <c r="BF6" s="126" t="s">
        <v>377</v>
      </c>
      <c r="BG6" s="126" t="s">
        <v>441</v>
      </c>
      <c r="BH6" s="126" t="s">
        <v>526</v>
      </c>
      <c r="BI6" s="129" t="s">
        <v>554</v>
      </c>
      <c r="BJ6" s="127" t="s">
        <v>549</v>
      </c>
      <c r="BK6" s="131" t="s">
        <v>550</v>
      </c>
      <c r="BL6" s="131" t="s">
        <v>451</v>
      </c>
      <c r="BM6" s="131" t="s">
        <v>551</v>
      </c>
      <c r="BN6" s="131" t="s">
        <v>552</v>
      </c>
      <c r="BO6" s="131" t="s">
        <v>553</v>
      </c>
      <c r="BP6" s="132"/>
      <c r="BQ6" s="132"/>
      <c r="BR6" s="259"/>
      <c r="BS6" s="262"/>
      <c r="BT6" s="77" t="str">
        <f>BJ6&amp;"; "&amp;BK6&amp;"; "&amp;BL6&amp;"; "&amp;BM6&amp;"; "&amp;BN6&amp;"; "&amp;BO6&amp;IF(BS6="","","; "&amp;BS6)</f>
        <v>Low-Light Vision: Half-elves can see twice as far as humans in conditions of dim light; Adaptability: Half-elves receive Skill Focus as a bonus feat at 1st level; Elf Blood: Half-elves count as both elves and humans for any effect related to race; Elven Immunities: Half-elves are immune to magic sleep effects and get a +2 racial saving throw bonus against enchantment spells and effects; Keen Senses: Half-elves receive a +2 racial bonus on Perception skill checks; Multitalented: Half-elves choose two favored classes at first level and gain +1 hit point or +1 skill point whenever they take a level in either one of those classes</v>
      </c>
    </row>
    <row r="7" spans="1:72" ht="12.75" customHeight="1" thickBot="1">
      <c r="A7" s="217" t="str">
        <f>"Craft ("&amp;Front!CX39&amp;")"</f>
        <v>Craft ()</v>
      </c>
      <c r="B7" s="79" t="s">
        <v>106</v>
      </c>
      <c r="C7" s="79">
        <f>Int_Mod_Current</f>
        <v>0</v>
      </c>
      <c r="D7" s="79">
        <v>1</v>
      </c>
      <c r="E7" s="79"/>
      <c r="F7" s="79"/>
      <c r="G7" s="79">
        <f t="shared" si="0"/>
        <v>0</v>
      </c>
      <c r="H7" s="79">
        <f>IF(ISNUMBER(FIND($H$1,Class)),1,0)</f>
        <v>0</v>
      </c>
      <c r="I7" s="79">
        <f t="shared" si="1"/>
        <v>0</v>
      </c>
      <c r="J7" s="79">
        <f>IF(ISNUMBER(FIND($J$1,Class)),1,0)</f>
        <v>0</v>
      </c>
      <c r="K7" s="79">
        <f>IF(ISNUMBER(FIND($K$1,Class)),1,0)</f>
        <v>0</v>
      </c>
      <c r="L7" s="79">
        <f>IF(ISNUMBER(FIND($L$1,Class)),1,0)</f>
        <v>0</v>
      </c>
      <c r="M7" s="79">
        <f>IF(ISNUMBER(FIND($M$1,Class)),1,0)</f>
        <v>0</v>
      </c>
      <c r="N7" s="79">
        <f>IF(ISNUMBER(FIND($N$1,Class)),1,0)</f>
        <v>0</v>
      </c>
      <c r="O7" s="79">
        <f>IF(ISNUMBER(FIND($O$1,Class)),1,0)</f>
        <v>0</v>
      </c>
      <c r="P7" s="79">
        <f t="shared" si="2"/>
        <v>0</v>
      </c>
      <c r="Q7" s="79">
        <f>IF(ISNUMBER(FIND($Q$1,Class)),1,0)</f>
        <v>0</v>
      </c>
      <c r="R7" s="79">
        <f>IF(ISNUMBER(FIND($R$1,Class)),1,0)</f>
        <v>0</v>
      </c>
      <c r="S7" s="257"/>
      <c r="T7" s="257"/>
      <c r="U7" s="257"/>
      <c r="V7" s="257"/>
      <c r="W7" s="257"/>
      <c r="X7" s="257"/>
      <c r="Y7" s="257"/>
      <c r="Z7" s="257"/>
      <c r="AA7" s="257"/>
      <c r="AB7" s="257"/>
      <c r="AC7" s="128"/>
      <c r="AD7" s="147"/>
      <c r="AF7" s="124" t="s">
        <v>361</v>
      </c>
      <c r="AG7" s="125">
        <v>0</v>
      </c>
      <c r="AH7" s="125">
        <v>0</v>
      </c>
      <c r="AI7" s="125">
        <v>0</v>
      </c>
      <c r="AJ7" s="125">
        <v>0</v>
      </c>
      <c r="AK7" s="125">
        <v>0</v>
      </c>
      <c r="AL7" s="125">
        <v>0</v>
      </c>
      <c r="AM7" s="125">
        <v>1</v>
      </c>
      <c r="AN7" s="125" t="s">
        <v>211</v>
      </c>
      <c r="AO7" s="125">
        <v>0</v>
      </c>
      <c r="AP7" s="125">
        <v>0</v>
      </c>
      <c r="AQ7" s="125">
        <v>30</v>
      </c>
      <c r="AR7" s="286">
        <v>0</v>
      </c>
      <c r="AS7" s="286">
        <v>0</v>
      </c>
      <c r="AT7" s="286">
        <v>0</v>
      </c>
      <c r="AU7" s="286">
        <v>0</v>
      </c>
      <c r="AV7" s="286">
        <v>0</v>
      </c>
      <c r="AW7" s="123">
        <v>0</v>
      </c>
      <c r="AX7" s="123" t="s">
        <v>437</v>
      </c>
      <c r="AY7" s="214">
        <f>""</f>
      </c>
      <c r="AZ7" s="141">
        <v>0</v>
      </c>
      <c r="BA7" s="141">
        <v>0</v>
      </c>
      <c r="BB7" s="214">
        <f>""</f>
      </c>
      <c r="BC7" s="214">
        <f>""</f>
      </c>
      <c r="BD7" s="214">
        <f>""</f>
      </c>
      <c r="BE7" s="126" t="s">
        <v>371</v>
      </c>
      <c r="BF7" s="126" t="s">
        <v>49</v>
      </c>
      <c r="BG7" s="126" t="s">
        <v>559</v>
      </c>
      <c r="BH7" s="126"/>
      <c r="BI7" s="129" t="s">
        <v>565</v>
      </c>
      <c r="BJ7" s="127" t="s">
        <v>555</v>
      </c>
      <c r="BK7" s="131" t="s">
        <v>556</v>
      </c>
      <c r="BL7" s="131" t="s">
        <v>448</v>
      </c>
      <c r="BM7" s="131" t="s">
        <v>557</v>
      </c>
      <c r="BN7" s="131" t="s">
        <v>558</v>
      </c>
      <c r="BO7" s="132"/>
      <c r="BP7" s="132"/>
      <c r="BQ7" s="132"/>
      <c r="BR7" s="259"/>
      <c r="BS7" s="262"/>
      <c r="BT7" s="77" t="str">
        <f>BJ7&amp;"; "&amp;BK7&amp;"; "&amp;BL7&amp;"; "&amp;BM7&amp;"; "&amp;BN7&amp;IF(BS7="","","; "&amp;BS7)</f>
        <v>Darkvision: Half-orcs can see in the dark up to 60 feet; Intimidating: Half-orcs receive a +2 racial bonus on Intimidate skill checks due to their fearsome nature; Orc Blood: Half-orcs count as both humans and orcs for any effect related to race; Orc Ferocity: Once per day, when a half-orc is brought below 0 hit points but not killed, he can fight on for one more round as if disabled; at the end of his next turn, unless brought to above 0 hit points, he immediately falls unconscious and begins dying; Weapon Familiarity: Half-orcs are proficient with greataxes and falchions and treat any weapon with the word “orc” in its name as a martial weapon</v>
      </c>
    </row>
    <row r="8" spans="1:72" ht="12.75" customHeight="1" thickBot="1">
      <c r="A8" s="217" t="str">
        <f>"Craft ("&amp;Front!CX41&amp;")"</f>
        <v>Craft ()</v>
      </c>
      <c r="B8" s="79" t="s">
        <v>106</v>
      </c>
      <c r="C8" s="79">
        <f>Int_Mod_Current</f>
        <v>0</v>
      </c>
      <c r="D8" s="79">
        <v>1</v>
      </c>
      <c r="E8" s="79"/>
      <c r="F8" s="79"/>
      <c r="G8" s="79">
        <f t="shared" si="0"/>
        <v>0</v>
      </c>
      <c r="H8" s="79">
        <f>IF(ISNUMBER(FIND($H$1,Class)),1,0)</f>
        <v>0</v>
      </c>
      <c r="I8" s="79">
        <f t="shared" si="1"/>
        <v>0</v>
      </c>
      <c r="J8" s="79">
        <f>IF(ISNUMBER(FIND($J$1,Class)),1,0)</f>
        <v>0</v>
      </c>
      <c r="K8" s="79">
        <f>IF(ISNUMBER(FIND($K$1,Class)),1,0)</f>
        <v>0</v>
      </c>
      <c r="L8" s="79">
        <f>IF(ISNUMBER(FIND($L$1,Class)),1,0)</f>
        <v>0</v>
      </c>
      <c r="M8" s="79">
        <f>IF(ISNUMBER(FIND($M$1,Class)),1,0)</f>
        <v>0</v>
      </c>
      <c r="N8" s="79">
        <f>IF(ISNUMBER(FIND($N$1,Class)),1,0)</f>
        <v>0</v>
      </c>
      <c r="O8" s="79">
        <f>IF(ISNUMBER(FIND($O$1,Class)),1,0)</f>
        <v>0</v>
      </c>
      <c r="P8" s="79">
        <f t="shared" si="2"/>
        <v>0</v>
      </c>
      <c r="Q8" s="79">
        <f>IF(ISNUMBER(FIND($Q$1,Class)),1,0)</f>
        <v>0</v>
      </c>
      <c r="R8" s="79">
        <f>IF(ISNUMBER(FIND($R$1,Class)),1,0)</f>
        <v>0</v>
      </c>
      <c r="S8" s="257"/>
      <c r="T8" s="257"/>
      <c r="U8" s="257"/>
      <c r="V8" s="257"/>
      <c r="W8" s="257"/>
      <c r="X8" s="257"/>
      <c r="Y8" s="257"/>
      <c r="Z8" s="257"/>
      <c r="AA8" s="257"/>
      <c r="AB8" s="257"/>
      <c r="AC8" s="128"/>
      <c r="AD8" s="147"/>
      <c r="AF8" s="124" t="s">
        <v>362</v>
      </c>
      <c r="AG8" s="125">
        <v>-2</v>
      </c>
      <c r="AH8" s="125">
        <v>2</v>
      </c>
      <c r="AI8" s="125">
        <v>0</v>
      </c>
      <c r="AJ8" s="125">
        <v>0</v>
      </c>
      <c r="AK8" s="125">
        <v>0</v>
      </c>
      <c r="AL8" s="125">
        <v>2</v>
      </c>
      <c r="AM8" s="125">
        <v>0</v>
      </c>
      <c r="AN8" s="125" t="s">
        <v>246</v>
      </c>
      <c r="AO8" s="125">
        <v>0</v>
      </c>
      <c r="AP8" s="125">
        <v>0</v>
      </c>
      <c r="AQ8" s="125">
        <v>20</v>
      </c>
      <c r="AR8" s="286">
        <v>0</v>
      </c>
      <c r="AS8" s="286">
        <v>2</v>
      </c>
      <c r="AT8" s="286">
        <v>0</v>
      </c>
      <c r="AU8" s="286">
        <v>0</v>
      </c>
      <c r="AV8" s="286">
        <v>0</v>
      </c>
      <c r="AW8" s="214">
        <v>2</v>
      </c>
      <c r="AX8" s="214">
        <f>""</f>
      </c>
      <c r="AY8" s="214">
        <f>""</f>
      </c>
      <c r="AZ8" s="141">
        <v>0</v>
      </c>
      <c r="BA8" s="214">
        <v>1</v>
      </c>
      <c r="BB8" s="214">
        <f>""</f>
      </c>
      <c r="BC8" s="214">
        <f>""</f>
      </c>
      <c r="BD8" s="216" t="s">
        <v>50</v>
      </c>
      <c r="BE8" s="126" t="s">
        <v>370</v>
      </c>
      <c r="BF8" s="126" t="s">
        <v>48</v>
      </c>
      <c r="BG8" s="126" t="s">
        <v>560</v>
      </c>
      <c r="BH8" s="126"/>
      <c r="BI8" s="129" t="s">
        <v>564</v>
      </c>
      <c r="BJ8" s="127" t="s">
        <v>449</v>
      </c>
      <c r="BK8" s="131" t="s">
        <v>447</v>
      </c>
      <c r="BL8" s="131" t="s">
        <v>561</v>
      </c>
      <c r="BM8" s="131" t="s">
        <v>562</v>
      </c>
      <c r="BN8" s="131" t="s">
        <v>563</v>
      </c>
      <c r="BO8" s="131"/>
      <c r="BP8" s="132"/>
      <c r="BQ8" s="132"/>
      <c r="BR8" s="259"/>
      <c r="BS8" s="262"/>
      <c r="BT8" s="77" t="str">
        <f>BJ8&amp;"; "&amp;BK8&amp;"; "&amp;BL8&amp;"; "&amp;BM8&amp;"; "&amp;BN8&amp;IF(BS8="","","; "&amp;BS8)</f>
        <v>Fearless: Halflings receive a +2 racial bonus on all saving throws against fear. This bonus stacks with the bonus granted by halfling luck; Halfling Luck: Halflings receive a +1 racial bonus on all saving throws; Keen Senses: Halflings receive a +2 racial bonus on Perception skill checks; Sure-Footed: Halflings receive a +2 racial bonus on Acrobatics and Climb skill checks; Weapon Familiarity: Halflings are proficient with slings and treat any weapon with the word “halfling” in its
name as a martial weapon</v>
      </c>
    </row>
    <row r="9" spans="1:72" ht="12.75" customHeight="1" thickBot="1">
      <c r="A9" s="217" t="s">
        <v>138</v>
      </c>
      <c r="B9" s="79" t="s">
        <v>114</v>
      </c>
      <c r="C9" s="79">
        <f>Cha_Mod_Current</f>
        <v>0</v>
      </c>
      <c r="D9" s="79">
        <v>1</v>
      </c>
      <c r="E9" s="79"/>
      <c r="F9" s="79"/>
      <c r="G9" s="79">
        <f t="shared" si="0"/>
        <v>0</v>
      </c>
      <c r="H9" s="79"/>
      <c r="I9" s="79">
        <f t="shared" si="1"/>
        <v>0</v>
      </c>
      <c r="J9" s="79">
        <f>IF(ISNUMBER(FIND($J$1,Class)),1,0)</f>
        <v>0</v>
      </c>
      <c r="K9" s="79"/>
      <c r="L9" s="79"/>
      <c r="M9" s="79"/>
      <c r="N9" s="79">
        <f>IF(ISNUMBER(FIND($N$1,Class)),1,0)</f>
        <v>0</v>
      </c>
      <c r="O9" s="79"/>
      <c r="P9" s="79">
        <f t="shared" si="2"/>
        <v>0</v>
      </c>
      <c r="Q9" s="79"/>
      <c r="R9" s="79"/>
      <c r="S9" s="257"/>
      <c r="T9" s="79">
        <f>IF(ISNUMBER(FIND($T$1,Class)),1,0)</f>
        <v>0</v>
      </c>
      <c r="U9" s="79">
        <f>IF(ISNUMBER(FIND($U$1,Class)),1,0)</f>
        <v>0</v>
      </c>
      <c r="V9" s="79">
        <f>IF(ISNUMBER(FIND($V$1,Class)),1,0)</f>
        <v>0</v>
      </c>
      <c r="W9" s="257"/>
      <c r="X9" s="257"/>
      <c r="Y9" s="79">
        <f>IF(ISNUMBER(FIND($Y$1,Class)),1,0)</f>
        <v>0</v>
      </c>
      <c r="Z9" s="257"/>
      <c r="AA9" s="79">
        <f>IF(ISNUMBER(FIND($AA$1,Class)),1,0)</f>
        <v>0</v>
      </c>
      <c r="AB9" s="79">
        <f>IF(ISNUMBER(FIND($AB$1,Class)),1,0)</f>
        <v>0</v>
      </c>
      <c r="AC9" s="128"/>
      <c r="AD9" s="147"/>
      <c r="AF9" s="148" t="s">
        <v>216</v>
      </c>
      <c r="AG9" s="149">
        <v>0</v>
      </c>
      <c r="AH9" s="149">
        <v>0</v>
      </c>
      <c r="AI9" s="149">
        <v>0</v>
      </c>
      <c r="AJ9" s="149">
        <v>0</v>
      </c>
      <c r="AK9" s="149">
        <v>0</v>
      </c>
      <c r="AL9" s="149">
        <v>0</v>
      </c>
      <c r="AM9" s="149">
        <v>1</v>
      </c>
      <c r="AN9" s="149" t="s">
        <v>211</v>
      </c>
      <c r="AO9" s="149">
        <v>0</v>
      </c>
      <c r="AP9" s="149">
        <v>0</v>
      </c>
      <c r="AQ9" s="149">
        <v>30</v>
      </c>
      <c r="AR9" s="288">
        <v>0</v>
      </c>
      <c r="AS9" s="288">
        <v>0</v>
      </c>
      <c r="AT9" s="288">
        <v>0</v>
      </c>
      <c r="AU9" s="288">
        <v>0</v>
      </c>
      <c r="AV9" s="288">
        <v>0</v>
      </c>
      <c r="AW9" s="264">
        <v>0</v>
      </c>
      <c r="AX9" s="264">
        <f>""</f>
      </c>
      <c r="AY9" s="150" t="s">
        <v>368</v>
      </c>
      <c r="AZ9" s="150">
        <v>1</v>
      </c>
      <c r="BA9" s="150">
        <v>0</v>
      </c>
      <c r="BB9" s="264">
        <f>""</f>
      </c>
      <c r="BC9" s="264">
        <f>""</f>
      </c>
      <c r="BD9" s="264">
        <f>""</f>
      </c>
      <c r="BE9" s="151"/>
      <c r="BF9" s="151" t="s">
        <v>372</v>
      </c>
      <c r="BG9" s="151" t="s">
        <v>441</v>
      </c>
      <c r="BH9" s="151"/>
      <c r="BI9" s="152" t="s">
        <v>576</v>
      </c>
      <c r="BJ9" s="153" t="s">
        <v>444</v>
      </c>
      <c r="BK9" s="154" t="s">
        <v>445</v>
      </c>
      <c r="BL9" s="154"/>
      <c r="BM9" s="154"/>
      <c r="BN9" s="155"/>
      <c r="BO9" s="155"/>
      <c r="BP9" s="155"/>
      <c r="BQ9" s="155"/>
      <c r="BR9" s="260"/>
      <c r="BS9" s="263"/>
      <c r="BT9" s="77" t="str">
        <f>BJ9&amp;"; "&amp;BK9&amp;IF(BS9="","","; "&amp;BS9)</f>
        <v>Bonus Feat: Humans select one extra feat at 1st level; Skilled: Humans gain an additional skill rank at first level and one additional rank whenever they gain a level</v>
      </c>
    </row>
    <row r="10" spans="1:72" ht="12.75" customHeight="1" thickBot="1">
      <c r="A10" s="217" t="s">
        <v>140</v>
      </c>
      <c r="B10" s="79" t="s">
        <v>337</v>
      </c>
      <c r="C10" s="79">
        <f>Dex_Mod_Current</f>
        <v>0</v>
      </c>
      <c r="D10" s="79">
        <v>0</v>
      </c>
      <c r="E10" s="79"/>
      <c r="F10" s="79">
        <f>Armor_Check</f>
        <v>0</v>
      </c>
      <c r="G10" s="79">
        <f t="shared" si="0"/>
        <v>0</v>
      </c>
      <c r="H10" s="79"/>
      <c r="I10" s="79"/>
      <c r="J10" s="79"/>
      <c r="K10" s="79"/>
      <c r="L10" s="79"/>
      <c r="M10" s="79"/>
      <c r="N10" s="79"/>
      <c r="O10" s="79"/>
      <c r="P10" s="79">
        <f t="shared" si="2"/>
        <v>0</v>
      </c>
      <c r="Q10" s="79"/>
      <c r="R10" s="79"/>
      <c r="S10" s="257"/>
      <c r="T10" s="79">
        <f>IF(ISNUMBER(FIND($T$1,Class)),1,0)</f>
        <v>0</v>
      </c>
      <c r="U10" s="79">
        <f>IF(ISNUMBER(FIND($U$1,Class)),1,0)</f>
        <v>0</v>
      </c>
      <c r="V10" s="257"/>
      <c r="W10" s="257"/>
      <c r="X10" s="257"/>
      <c r="Y10" s="257"/>
      <c r="Z10" s="257"/>
      <c r="AA10" s="257"/>
      <c r="AB10" s="257"/>
      <c r="AC10" s="128"/>
      <c r="AD10" s="147"/>
      <c r="AF10" s="145"/>
      <c r="AG10" s="156"/>
      <c r="AH10" s="156"/>
      <c r="AI10" s="156"/>
      <c r="AJ10" s="156"/>
      <c r="AK10" s="156"/>
      <c r="AL10" s="156"/>
      <c r="AM10" s="156"/>
      <c r="AN10" s="156"/>
      <c r="AO10" s="156"/>
      <c r="AP10" s="156"/>
      <c r="AQ10" s="156"/>
      <c r="AR10" s="289"/>
      <c r="AS10" s="289"/>
      <c r="AT10" s="289"/>
      <c r="AU10" s="289"/>
      <c r="AV10" s="289"/>
      <c r="AW10" s="156"/>
      <c r="AX10" s="156"/>
      <c r="AY10" s="157"/>
      <c r="AZ10" s="157"/>
      <c r="BA10" s="157"/>
      <c r="BB10" s="157"/>
      <c r="BC10" s="157"/>
      <c r="BD10" s="158"/>
      <c r="BE10" s="158"/>
      <c r="BF10" s="158"/>
      <c r="BG10" s="158"/>
      <c r="BH10" s="158"/>
      <c r="BI10" s="159"/>
      <c r="BJ10" s="159"/>
      <c r="BK10" s="159"/>
      <c r="BL10" s="159"/>
      <c r="BM10" s="159"/>
      <c r="BN10" s="159"/>
      <c r="BO10" s="159"/>
      <c r="BP10" s="159"/>
      <c r="BQ10" s="159"/>
      <c r="BR10" s="159"/>
      <c r="BS10" s="160"/>
      <c r="BT10" s="77">
        <f>IF(BJ10="","",BJ10)&amp;IF(BK10="","","; "&amp;BK10)&amp;IF(BL10="","","; "&amp;BL10)&amp;IF(BM10="","","; "&amp;BM10)&amp;IF(BN10="","","; "&amp;BN10)&amp;IF(BO10="","","; "&amp;BO10)&amp;IF(BP10="","","; "&amp;BP10)&amp;IF(BQ10="","","; "&amp;BQ10)&amp;IF(BR10="","","; "&amp;BR10)&amp;IF(BS10="","","; "&amp;BS10)</f>
      </c>
    </row>
    <row r="11" spans="1:72" ht="12.75" customHeight="1" thickBot="1">
      <c r="A11" s="218" t="s">
        <v>334</v>
      </c>
      <c r="B11" s="79" t="s">
        <v>114</v>
      </c>
      <c r="C11" s="79">
        <f>Cha_Mod_Current</f>
        <v>0</v>
      </c>
      <c r="D11" s="79">
        <v>1</v>
      </c>
      <c r="E11" s="79"/>
      <c r="F11" s="79"/>
      <c r="G11" s="79">
        <f t="shared" si="0"/>
        <v>0</v>
      </c>
      <c r="H11" s="79"/>
      <c r="I11" s="79">
        <f>IF(ISNUMBER(FIND($I$1,Class)),1,0)</f>
        <v>0</v>
      </c>
      <c r="J11" s="79"/>
      <c r="K11" s="79"/>
      <c r="L11" s="79"/>
      <c r="M11" s="79"/>
      <c r="N11" s="79"/>
      <c r="O11" s="79"/>
      <c r="P11" s="79">
        <f t="shared" si="2"/>
        <v>0</v>
      </c>
      <c r="Q11" s="79"/>
      <c r="R11" s="79"/>
      <c r="S11" s="257"/>
      <c r="T11" s="79">
        <f>IF(ISNUMBER(FIND($T$1,Class)),1,0)</f>
        <v>0</v>
      </c>
      <c r="U11" s="79">
        <f>IF(ISNUMBER(FIND($U$1,Class)),1,0)</f>
        <v>0</v>
      </c>
      <c r="V11" s="257"/>
      <c r="W11" s="257"/>
      <c r="X11" s="257"/>
      <c r="Y11" s="257"/>
      <c r="Z11" s="257"/>
      <c r="AA11" s="79">
        <f>IF(ISNUMBER(FIND($AA$1,Class)),1,0)</f>
        <v>0</v>
      </c>
      <c r="AB11" s="79">
        <f>IF(ISNUMBER(FIND($AB$1,Class)),1,0)</f>
        <v>0</v>
      </c>
      <c r="AC11" s="128"/>
      <c r="AD11" s="147"/>
      <c r="AF11" s="78">
        <v>1</v>
      </c>
      <c r="AG11" s="78">
        <v>2</v>
      </c>
      <c r="AH11" s="78">
        <v>3</v>
      </c>
      <c r="AI11" s="78">
        <v>4</v>
      </c>
      <c r="AJ11" s="78">
        <v>5</v>
      </c>
      <c r="AK11" s="78">
        <v>6</v>
      </c>
      <c r="AL11" s="78">
        <v>7</v>
      </c>
      <c r="AM11" s="78">
        <v>8</v>
      </c>
      <c r="AN11" s="78">
        <v>9</v>
      </c>
      <c r="AO11" s="78">
        <v>10</v>
      </c>
      <c r="AP11" s="78">
        <v>11</v>
      </c>
      <c r="AQ11" s="78">
        <v>12</v>
      </c>
      <c r="AR11" s="78">
        <v>13</v>
      </c>
      <c r="AS11" s="78">
        <v>14</v>
      </c>
      <c r="AT11" s="78">
        <v>15</v>
      </c>
      <c r="AU11" s="78">
        <v>16</v>
      </c>
      <c r="AV11" s="78">
        <v>17</v>
      </c>
      <c r="AW11" s="78">
        <v>18</v>
      </c>
      <c r="AX11" s="78">
        <v>19</v>
      </c>
      <c r="AY11" s="78">
        <v>20</v>
      </c>
      <c r="AZ11" s="78">
        <v>21</v>
      </c>
      <c r="BA11" s="78">
        <v>22</v>
      </c>
      <c r="BB11" s="78">
        <v>23</v>
      </c>
      <c r="BC11" s="78">
        <v>24</v>
      </c>
      <c r="BD11" s="78">
        <v>25</v>
      </c>
      <c r="BE11" s="78">
        <v>26</v>
      </c>
      <c r="BF11" s="78">
        <v>27</v>
      </c>
      <c r="BG11" s="78">
        <v>28</v>
      </c>
      <c r="BH11" s="78">
        <v>29</v>
      </c>
      <c r="BI11" s="78">
        <v>30</v>
      </c>
      <c r="BJ11" s="78">
        <v>31</v>
      </c>
      <c r="BK11" s="78">
        <v>32</v>
      </c>
      <c r="BL11" s="78">
        <v>33</v>
      </c>
      <c r="BM11" s="78">
        <v>34</v>
      </c>
      <c r="BN11" s="78">
        <v>35</v>
      </c>
      <c r="BO11" s="78">
        <v>36</v>
      </c>
      <c r="BP11" s="78">
        <v>37</v>
      </c>
      <c r="BQ11" s="78">
        <v>38</v>
      </c>
      <c r="BR11" s="78">
        <v>39</v>
      </c>
      <c r="BS11" s="78">
        <v>40</v>
      </c>
      <c r="BT11" s="78">
        <v>41</v>
      </c>
    </row>
    <row r="12" spans="1:30" ht="12.75" customHeight="1" thickBot="1">
      <c r="A12" s="217" t="s">
        <v>340</v>
      </c>
      <c r="B12" s="79" t="s">
        <v>337</v>
      </c>
      <c r="C12" s="79">
        <f>Dex_Mod_Current</f>
        <v>0</v>
      </c>
      <c r="D12" s="79">
        <v>1</v>
      </c>
      <c r="E12" s="79"/>
      <c r="F12" s="79">
        <f>Armor_Check</f>
        <v>0</v>
      </c>
      <c r="G12" s="79">
        <f t="shared" si="0"/>
        <v>0</v>
      </c>
      <c r="H12" s="79"/>
      <c r="I12" s="79">
        <f>IF(ISNUMBER(FIND($I$1,Class)),1,0)</f>
        <v>0</v>
      </c>
      <c r="J12" s="79"/>
      <c r="K12" s="79"/>
      <c r="L12" s="79"/>
      <c r="M12" s="79">
        <f>IF(ISNUMBER(FIND($M$1,Class)),1,0)</f>
        <v>0</v>
      </c>
      <c r="N12" s="79"/>
      <c r="O12" s="79"/>
      <c r="P12" s="79">
        <f t="shared" si="2"/>
        <v>0</v>
      </c>
      <c r="Q12" s="79"/>
      <c r="R12" s="79"/>
      <c r="S12" s="257"/>
      <c r="T12" s="79">
        <f>IF(ISNUMBER(FIND($T$1,Class)),1,0)</f>
        <v>0</v>
      </c>
      <c r="U12" s="79">
        <f>IF(ISNUMBER(FIND($U$1,Class)),1,0)</f>
        <v>0</v>
      </c>
      <c r="V12" s="79">
        <f>IF(ISNUMBER(FIND($V$1,Class)),1,0)</f>
        <v>0</v>
      </c>
      <c r="W12" s="79">
        <f>IF(ISNUMBER(FIND($W$1,Class)),1,0)</f>
        <v>0</v>
      </c>
      <c r="X12" s="257"/>
      <c r="Y12" s="257"/>
      <c r="Z12" s="257"/>
      <c r="AA12" s="79">
        <f>IF(ISNUMBER(FIND($AA$1,Class)),1,0)</f>
        <v>0</v>
      </c>
      <c r="AB12" s="79">
        <f>IF(ISNUMBER(FIND($AB$1,Class)),1,0)</f>
        <v>0</v>
      </c>
      <c r="AC12" s="128"/>
      <c r="AD12" s="147"/>
    </row>
    <row r="13" spans="1:50" ht="12.75" customHeight="1" thickBot="1">
      <c r="A13" s="217" t="s">
        <v>341</v>
      </c>
      <c r="B13" s="79" t="s">
        <v>337</v>
      </c>
      <c r="C13" s="79">
        <f>Dex_Mod_Current</f>
        <v>0</v>
      </c>
      <c r="D13" s="79">
        <v>1</v>
      </c>
      <c r="E13" s="79"/>
      <c r="F13" s="79">
        <f>Armor_Check</f>
        <v>0</v>
      </c>
      <c r="G13" s="79">
        <f t="shared" si="0"/>
        <v>0</v>
      </c>
      <c r="H13" s="79"/>
      <c r="I13" s="79"/>
      <c r="J13" s="79"/>
      <c r="K13" s="79">
        <f>IF(ISNUMBER(FIND($K$1,Class)),1,0)</f>
        <v>0</v>
      </c>
      <c r="L13" s="79"/>
      <c r="M13" s="79"/>
      <c r="N13" s="79"/>
      <c r="O13" s="79"/>
      <c r="P13" s="79"/>
      <c r="Q13" s="79">
        <f>IF(ISNUMBER(FIND($Q$1,Class)),1,0)</f>
        <v>0</v>
      </c>
      <c r="R13" s="79">
        <f>IF(ISNUMBER(FIND($R$1,Class)),1,0)</f>
        <v>0</v>
      </c>
      <c r="S13" s="257"/>
      <c r="T13" s="257"/>
      <c r="U13" s="257"/>
      <c r="V13" s="79">
        <f>IF(ISNUMBER(FIND($V$1,Class)),1,0)</f>
        <v>0</v>
      </c>
      <c r="W13" s="257"/>
      <c r="X13" s="257"/>
      <c r="Y13" s="257"/>
      <c r="Z13" s="257"/>
      <c r="AA13" s="257"/>
      <c r="AB13" s="257"/>
      <c r="AC13" s="128"/>
      <c r="AD13" s="147"/>
      <c r="AF13" s="1538" t="s">
        <v>319</v>
      </c>
      <c r="AG13" s="1548" t="s">
        <v>256</v>
      </c>
      <c r="AH13" s="1549"/>
      <c r="AI13" s="1550"/>
      <c r="AJ13" s="1548" t="s">
        <v>465</v>
      </c>
      <c r="AK13" s="1550"/>
      <c r="AL13" s="1548" t="s">
        <v>641</v>
      </c>
      <c r="AM13" s="1550"/>
      <c r="AN13" s="1557" t="s">
        <v>416</v>
      </c>
      <c r="AO13" s="1558"/>
      <c r="AP13" s="1558"/>
      <c r="AQ13" s="1559"/>
      <c r="AR13" s="166"/>
      <c r="AS13" s="167" t="s">
        <v>240</v>
      </c>
      <c r="AT13" s="168"/>
      <c r="AU13" s="1540" t="s">
        <v>313</v>
      </c>
      <c r="AV13" s="1540" t="s">
        <v>237</v>
      </c>
      <c r="AW13" s="1540" t="s">
        <v>569</v>
      </c>
      <c r="AX13" s="1540" t="s">
        <v>479</v>
      </c>
    </row>
    <row r="14" spans="1:50" ht="12.75" customHeight="1" thickBot="1">
      <c r="A14" s="217" t="s">
        <v>149</v>
      </c>
      <c r="B14" s="79" t="s">
        <v>114</v>
      </c>
      <c r="C14" s="79">
        <f>Cha_Mod_Current</f>
        <v>0</v>
      </c>
      <c r="D14" s="79">
        <v>0</v>
      </c>
      <c r="E14" s="79"/>
      <c r="F14" s="79"/>
      <c r="G14" s="79">
        <f t="shared" si="0"/>
        <v>0</v>
      </c>
      <c r="H14" s="79">
        <f>IF(ISNUMBER(FIND($H$1,Class)),1,0)</f>
        <v>0</v>
      </c>
      <c r="I14" s="79"/>
      <c r="J14" s="79"/>
      <c r="K14" s="79">
        <f>IF(ISNUMBER(FIND($K$1,Class)),1,0)</f>
        <v>0</v>
      </c>
      <c r="L14" s="79">
        <f>IF(ISNUMBER(FIND($L$1,Class)),1,0)</f>
        <v>0</v>
      </c>
      <c r="M14" s="79"/>
      <c r="N14" s="79">
        <f>IF(ISNUMBER(FIND($N$1,Class)),1,0)</f>
        <v>0</v>
      </c>
      <c r="O14" s="79">
        <f>IF(ISNUMBER(FIND($O$1,Class)),1,0)</f>
        <v>0</v>
      </c>
      <c r="P14" s="79"/>
      <c r="Q14" s="79"/>
      <c r="R14" s="79"/>
      <c r="S14" s="257"/>
      <c r="T14" s="257"/>
      <c r="U14" s="257"/>
      <c r="V14" s="257"/>
      <c r="W14" s="257"/>
      <c r="X14" s="257"/>
      <c r="Y14" s="79">
        <f>IF(ISNUMBER(FIND($Y$1,Class)),1,0)</f>
        <v>0</v>
      </c>
      <c r="Z14" s="257"/>
      <c r="AA14" s="257"/>
      <c r="AB14" s="257"/>
      <c r="AC14" s="128"/>
      <c r="AD14" s="147"/>
      <c r="AF14" s="1539"/>
      <c r="AG14" s="178" t="s">
        <v>307</v>
      </c>
      <c r="AH14" s="162" t="s">
        <v>211</v>
      </c>
      <c r="AI14" s="179" t="s">
        <v>309</v>
      </c>
      <c r="AJ14" s="178" t="s">
        <v>307</v>
      </c>
      <c r="AK14" s="179" t="s">
        <v>309</v>
      </c>
      <c r="AL14" s="360" t="s">
        <v>307</v>
      </c>
      <c r="AM14" s="361" t="s">
        <v>309</v>
      </c>
      <c r="AN14" s="185" t="s">
        <v>307</v>
      </c>
      <c r="AO14" s="186" t="s">
        <v>211</v>
      </c>
      <c r="AP14" s="186" t="s">
        <v>309</v>
      </c>
      <c r="AQ14" s="187" t="s">
        <v>467</v>
      </c>
      <c r="AR14" s="169" t="s">
        <v>311</v>
      </c>
      <c r="AS14" s="163" t="s">
        <v>211</v>
      </c>
      <c r="AT14" s="170" t="s">
        <v>312</v>
      </c>
      <c r="AU14" s="1542"/>
      <c r="AV14" s="1542"/>
      <c r="AW14" s="1541"/>
      <c r="AX14" s="1542"/>
    </row>
    <row r="15" spans="1:49" ht="12.75" customHeight="1" thickBot="1">
      <c r="A15" s="217" t="s">
        <v>154</v>
      </c>
      <c r="B15" s="79" t="s">
        <v>155</v>
      </c>
      <c r="C15" s="79">
        <f>Wis_Mod_Current</f>
        <v>0</v>
      </c>
      <c r="D15" s="79">
        <v>1</v>
      </c>
      <c r="E15" s="79"/>
      <c r="F15" s="79"/>
      <c r="G15" s="79">
        <f t="shared" si="0"/>
        <v>0</v>
      </c>
      <c r="H15" s="79"/>
      <c r="I15" s="79"/>
      <c r="J15" s="79">
        <f>IF(ISNUMBER(FIND($J$1,Class)),1,0)</f>
        <v>0</v>
      </c>
      <c r="K15" s="79">
        <f>IF(ISNUMBER(FIND($K$1,Class)),1,0)</f>
        <v>0</v>
      </c>
      <c r="L15" s="79"/>
      <c r="M15" s="79"/>
      <c r="N15" s="79">
        <f>IF(ISNUMBER(FIND($N$1,Class)),1,0)</f>
        <v>0</v>
      </c>
      <c r="O15" s="79">
        <f>IF(ISNUMBER(FIND($O$1,Class)),1,0)</f>
        <v>0</v>
      </c>
      <c r="P15" s="79"/>
      <c r="Q15" s="79"/>
      <c r="R15" s="79"/>
      <c r="S15" s="257"/>
      <c r="T15" s="257"/>
      <c r="U15" s="257"/>
      <c r="V15" s="257"/>
      <c r="W15" s="257"/>
      <c r="X15" s="257"/>
      <c r="Y15" s="79">
        <f>IF(ISNUMBER(FIND($Y$1,Class)),1,0)</f>
        <v>0</v>
      </c>
      <c r="Z15" s="257"/>
      <c r="AA15" s="257"/>
      <c r="AB15" s="257"/>
      <c r="AC15" s="128"/>
      <c r="AD15" s="147"/>
      <c r="AF15" s="176">
        <v>1</v>
      </c>
      <c r="AG15" s="180">
        <v>0</v>
      </c>
      <c r="AH15" s="79">
        <v>0</v>
      </c>
      <c r="AI15" s="181">
        <v>1</v>
      </c>
      <c r="AJ15" s="180">
        <v>0</v>
      </c>
      <c r="AK15" s="181">
        <v>2</v>
      </c>
      <c r="AL15" s="362">
        <v>0</v>
      </c>
      <c r="AM15" s="363">
        <v>1</v>
      </c>
      <c r="AN15" s="188">
        <v>0</v>
      </c>
      <c r="AO15" s="165">
        <v>0</v>
      </c>
      <c r="AP15" s="165">
        <v>2</v>
      </c>
      <c r="AQ15" s="189">
        <v>3</v>
      </c>
      <c r="AR15" s="171">
        <v>0</v>
      </c>
      <c r="AS15" s="90">
        <v>0</v>
      </c>
      <c r="AT15" s="172">
        <v>0</v>
      </c>
      <c r="AU15" s="176">
        <v>1</v>
      </c>
      <c r="AV15" s="176"/>
      <c r="AW15" s="293">
        <v>0</v>
      </c>
    </row>
    <row r="16" spans="1:49" ht="12.75" customHeight="1" thickBot="1">
      <c r="A16" s="217" t="s">
        <v>288</v>
      </c>
      <c r="B16" s="79" t="s">
        <v>114</v>
      </c>
      <c r="C16" s="79">
        <f>Cha_Mod_Current</f>
        <v>0</v>
      </c>
      <c r="D16" s="79">
        <v>1</v>
      </c>
      <c r="E16" s="79">
        <f>IF(ISNUMBER(FIND("Half-orc",Race)),2,0)</f>
        <v>0</v>
      </c>
      <c r="F16" s="79"/>
      <c r="G16" s="79">
        <f t="shared" si="0"/>
        <v>0</v>
      </c>
      <c r="H16" s="79">
        <f>IF(ISNUMBER(FIND($H$1,Class)),1,0)</f>
        <v>0</v>
      </c>
      <c r="I16" s="79">
        <f aca="true" t="shared" si="3" ref="I16:I34">IF(ISNUMBER(FIND($I$1,Class)),1,0)</f>
        <v>0</v>
      </c>
      <c r="J16" s="79"/>
      <c r="K16" s="79"/>
      <c r="L16" s="79">
        <f>IF(ISNUMBER(FIND($L$1,Class)),1,0)</f>
        <v>0</v>
      </c>
      <c r="M16" s="79">
        <f>IF(ISNUMBER(FIND($M$1,Class)),1,0)</f>
        <v>0</v>
      </c>
      <c r="N16" s="79"/>
      <c r="O16" s="79">
        <f>IF(ISNUMBER(FIND($O$1,Class)),1,0)</f>
        <v>0</v>
      </c>
      <c r="P16" s="79">
        <f>IF(ISNUMBER(FIND($P$1,Class)),1,0)</f>
        <v>0</v>
      </c>
      <c r="Q16" s="79">
        <f>IF(ISNUMBER(FIND($Q$1,Class)),1,0)</f>
        <v>0</v>
      </c>
      <c r="R16" s="79"/>
      <c r="S16" s="257"/>
      <c r="T16" s="257"/>
      <c r="U16" s="79">
        <f>IF(ISNUMBER(FIND($U$1,Class)),1,0)</f>
        <v>0</v>
      </c>
      <c r="V16" s="257"/>
      <c r="W16" s="257"/>
      <c r="X16" s="257"/>
      <c r="Y16" s="257"/>
      <c r="Z16" s="257"/>
      <c r="AA16" s="79">
        <f aca="true" t="shared" si="4" ref="AA16:AA31">IF(ISNUMBER(FIND($AA$1,Class)),1,0)</f>
        <v>0</v>
      </c>
      <c r="AB16" s="257"/>
      <c r="AC16" s="128"/>
      <c r="AD16" s="147"/>
      <c r="AF16" s="176">
        <v>2</v>
      </c>
      <c r="AG16" s="180">
        <v>1</v>
      </c>
      <c r="AH16" s="79">
        <v>1</v>
      </c>
      <c r="AI16" s="181">
        <v>2</v>
      </c>
      <c r="AJ16" s="180">
        <v>0</v>
      </c>
      <c r="AK16" s="181">
        <v>3</v>
      </c>
      <c r="AL16" s="180">
        <v>1</v>
      </c>
      <c r="AM16" s="181">
        <v>1</v>
      </c>
      <c r="AN16" s="188">
        <v>0</v>
      </c>
      <c r="AO16" s="165">
        <v>0</v>
      </c>
      <c r="AP16" s="165">
        <v>4</v>
      </c>
      <c r="AQ16" s="189">
        <v>5</v>
      </c>
      <c r="AR16" s="171">
        <v>3000</v>
      </c>
      <c r="AS16" s="90">
        <v>2000</v>
      </c>
      <c r="AT16" s="172">
        <v>1300</v>
      </c>
      <c r="AU16" s="176"/>
      <c r="AV16" s="176"/>
      <c r="AW16" s="294">
        <v>1000</v>
      </c>
    </row>
    <row r="17" spans="1:49" ht="12.75" customHeight="1" thickBot="1">
      <c r="A17" s="218" t="s">
        <v>322</v>
      </c>
      <c r="B17" s="79" t="s">
        <v>106</v>
      </c>
      <c r="C17" s="79">
        <f aca="true" t="shared" si="5" ref="C17:C27">Int_Mod_Current</f>
        <v>0</v>
      </c>
      <c r="D17" s="79">
        <v>0</v>
      </c>
      <c r="E17" s="79"/>
      <c r="F17" s="79"/>
      <c r="G17" s="79">
        <f t="shared" si="0"/>
        <v>0</v>
      </c>
      <c r="H17" s="79"/>
      <c r="I17" s="79">
        <f t="shared" si="3"/>
        <v>0</v>
      </c>
      <c r="J17" s="79">
        <f>IF(ISNUMBER(FIND($J$1,Class)),1,0)</f>
        <v>0</v>
      </c>
      <c r="K17" s="79"/>
      <c r="L17" s="79"/>
      <c r="M17" s="79"/>
      <c r="N17" s="79"/>
      <c r="O17" s="79"/>
      <c r="P17" s="79"/>
      <c r="Q17" s="79">
        <f>IF(ISNUMBER(FIND($Q$1,Class)),1,0)</f>
        <v>0</v>
      </c>
      <c r="R17" s="79">
        <f aca="true" t="shared" si="6" ref="R17:R27">IF(ISNUMBER(FIND($R$1,Class)),1,0)</f>
        <v>0</v>
      </c>
      <c r="S17" s="257"/>
      <c r="T17" s="79">
        <f aca="true" t="shared" si="7" ref="T17:T26">IF(ISNUMBER(FIND($T$1,Class)),1,0)</f>
        <v>0</v>
      </c>
      <c r="U17" s="257"/>
      <c r="V17" s="79">
        <f aca="true" t="shared" si="8" ref="V17:V26">IF(ISNUMBER(FIND($V$1,Class)),1,0)</f>
        <v>0</v>
      </c>
      <c r="W17" s="257"/>
      <c r="X17" s="79">
        <f>IF(ISNUMBER(FIND($X$1,Class)),1,0)</f>
        <v>0</v>
      </c>
      <c r="Y17" s="79">
        <f aca="true" t="shared" si="9" ref="Y17:Y27">IF(ISNUMBER(FIND($Y$1,Class)),1,0)</f>
        <v>0</v>
      </c>
      <c r="Z17" s="79">
        <f>IF(ISNUMBER(FIND($Z$1,Class)),1,0)</f>
        <v>0</v>
      </c>
      <c r="AA17" s="79">
        <f t="shared" si="4"/>
        <v>0</v>
      </c>
      <c r="AB17" s="257"/>
      <c r="AC17" s="128"/>
      <c r="AD17" s="147"/>
      <c r="AF17" s="176">
        <v>3</v>
      </c>
      <c r="AG17" s="180">
        <v>1</v>
      </c>
      <c r="AH17" s="79">
        <v>2</v>
      </c>
      <c r="AI17" s="181">
        <v>3</v>
      </c>
      <c r="AJ17" s="180">
        <v>1</v>
      </c>
      <c r="AK17" s="181">
        <v>3</v>
      </c>
      <c r="AL17" s="180">
        <v>1</v>
      </c>
      <c r="AM17" s="181">
        <v>2</v>
      </c>
      <c r="AN17" s="188">
        <v>0</v>
      </c>
      <c r="AO17" s="165">
        <v>1</v>
      </c>
      <c r="AP17" s="165">
        <v>7</v>
      </c>
      <c r="AQ17" s="189">
        <v>8</v>
      </c>
      <c r="AR17" s="171">
        <v>7500</v>
      </c>
      <c r="AS17" s="90">
        <v>5000</v>
      </c>
      <c r="AT17" s="172">
        <v>3300</v>
      </c>
      <c r="AU17" s="176">
        <v>1</v>
      </c>
      <c r="AV17" s="176"/>
      <c r="AW17" s="294">
        <v>3000</v>
      </c>
    </row>
    <row r="18" spans="1:49" ht="12.75" customHeight="1" thickBot="1">
      <c r="A18" s="218" t="s">
        <v>323</v>
      </c>
      <c r="B18" s="79" t="s">
        <v>106</v>
      </c>
      <c r="C18" s="79">
        <f t="shared" si="5"/>
        <v>0</v>
      </c>
      <c r="D18" s="79">
        <v>0</v>
      </c>
      <c r="E18" s="79"/>
      <c r="F18" s="79"/>
      <c r="G18" s="79">
        <f t="shared" si="0"/>
        <v>0</v>
      </c>
      <c r="H18" s="79"/>
      <c r="I18" s="79">
        <f t="shared" si="3"/>
        <v>0</v>
      </c>
      <c r="J18" s="79"/>
      <c r="K18" s="79"/>
      <c r="L18" s="79">
        <f>IF(ISNUMBER(FIND($L$1,Class)),1,0)</f>
        <v>0</v>
      </c>
      <c r="M18" s="79"/>
      <c r="N18" s="79"/>
      <c r="O18" s="79">
        <f>IF(ISNUMBER(FIND($O$1,Class)),1,0)</f>
        <v>0</v>
      </c>
      <c r="P18" s="79">
        <f>IF(ISNUMBER(FIND($P$1,Class)),1,0)</f>
        <v>0</v>
      </c>
      <c r="Q18" s="79"/>
      <c r="R18" s="79">
        <f t="shared" si="6"/>
        <v>0</v>
      </c>
      <c r="S18" s="257"/>
      <c r="T18" s="79">
        <f t="shared" si="7"/>
        <v>0</v>
      </c>
      <c r="U18" s="257"/>
      <c r="V18" s="79">
        <f t="shared" si="8"/>
        <v>0</v>
      </c>
      <c r="W18" s="257"/>
      <c r="X18" s="257"/>
      <c r="Y18" s="79">
        <f t="shared" si="9"/>
        <v>0</v>
      </c>
      <c r="Z18" s="257"/>
      <c r="AA18" s="79">
        <f t="shared" si="4"/>
        <v>0</v>
      </c>
      <c r="AB18" s="257"/>
      <c r="AC18" s="128"/>
      <c r="AD18" s="147"/>
      <c r="AF18" s="176">
        <v>4</v>
      </c>
      <c r="AG18" s="180">
        <v>2</v>
      </c>
      <c r="AH18" s="79">
        <v>3</v>
      </c>
      <c r="AI18" s="181">
        <v>4</v>
      </c>
      <c r="AJ18" s="180">
        <v>1</v>
      </c>
      <c r="AK18" s="181">
        <v>4</v>
      </c>
      <c r="AL18" s="180">
        <v>1</v>
      </c>
      <c r="AM18" s="181">
        <v>2</v>
      </c>
      <c r="AN18" s="188">
        <v>0</v>
      </c>
      <c r="AO18" s="165">
        <v>5</v>
      </c>
      <c r="AP18" s="165">
        <v>11</v>
      </c>
      <c r="AQ18" s="189">
        <v>14</v>
      </c>
      <c r="AR18" s="171">
        <v>14000</v>
      </c>
      <c r="AS18" s="90">
        <v>9000</v>
      </c>
      <c r="AT18" s="172">
        <v>6000</v>
      </c>
      <c r="AU18" s="176"/>
      <c r="AV18" s="176">
        <v>1</v>
      </c>
      <c r="AW18" s="294">
        <v>6000</v>
      </c>
    </row>
    <row r="19" spans="1:49" ht="12.75" customHeight="1" thickBot="1">
      <c r="A19" s="218" t="s">
        <v>324</v>
      </c>
      <c r="B19" s="79" t="s">
        <v>106</v>
      </c>
      <c r="C19" s="79">
        <f t="shared" si="5"/>
        <v>0</v>
      </c>
      <c r="D19" s="79">
        <v>0</v>
      </c>
      <c r="E19" s="79"/>
      <c r="F19" s="79"/>
      <c r="G19" s="79">
        <f t="shared" si="0"/>
        <v>0</v>
      </c>
      <c r="H19" s="79"/>
      <c r="I19" s="79">
        <f t="shared" si="3"/>
        <v>0</v>
      </c>
      <c r="J19" s="79"/>
      <c r="K19" s="79"/>
      <c r="L19" s="79">
        <f>IF(ISNUMBER(FIND($L$1,Class)),1,0)</f>
        <v>0</v>
      </c>
      <c r="M19" s="79"/>
      <c r="N19" s="79"/>
      <c r="O19" s="79"/>
      <c r="P19" s="79"/>
      <c r="Q19" s="79"/>
      <c r="R19" s="79">
        <f t="shared" si="6"/>
        <v>0</v>
      </c>
      <c r="S19" s="257"/>
      <c r="T19" s="79">
        <f t="shared" si="7"/>
        <v>0</v>
      </c>
      <c r="U19" s="257"/>
      <c r="V19" s="79">
        <f t="shared" si="8"/>
        <v>0</v>
      </c>
      <c r="W19" s="257"/>
      <c r="X19" s="257"/>
      <c r="Y19" s="79">
        <f t="shared" si="9"/>
        <v>0</v>
      </c>
      <c r="Z19" s="257"/>
      <c r="AA19" s="79">
        <f t="shared" si="4"/>
        <v>0</v>
      </c>
      <c r="AB19" s="257"/>
      <c r="AC19" s="128"/>
      <c r="AD19" s="147"/>
      <c r="AF19" s="176">
        <v>5</v>
      </c>
      <c r="AG19" s="180">
        <v>2</v>
      </c>
      <c r="AH19" s="79">
        <v>3</v>
      </c>
      <c r="AI19" s="181">
        <v>5</v>
      </c>
      <c r="AJ19" s="180">
        <v>1</v>
      </c>
      <c r="AK19" s="181">
        <v>4</v>
      </c>
      <c r="AL19" s="180">
        <v>2</v>
      </c>
      <c r="AM19" s="181">
        <v>3</v>
      </c>
      <c r="AN19" s="188">
        <v>0</v>
      </c>
      <c r="AO19" s="165">
        <v>6</v>
      </c>
      <c r="AP19" s="165">
        <v>16</v>
      </c>
      <c r="AQ19" s="189">
        <v>19</v>
      </c>
      <c r="AR19" s="171">
        <v>23000</v>
      </c>
      <c r="AS19" s="90">
        <v>15000</v>
      </c>
      <c r="AT19" s="172">
        <v>10000</v>
      </c>
      <c r="AU19" s="176">
        <v>1</v>
      </c>
      <c r="AV19" s="176"/>
      <c r="AW19" s="294">
        <v>10500</v>
      </c>
    </row>
    <row r="20" spans="1:49" ht="12.75" customHeight="1" thickBot="1">
      <c r="A20" s="218" t="s">
        <v>325</v>
      </c>
      <c r="B20" s="79" t="s">
        <v>106</v>
      </c>
      <c r="C20" s="79">
        <f t="shared" si="5"/>
        <v>0</v>
      </c>
      <c r="D20" s="79">
        <v>0</v>
      </c>
      <c r="E20" s="79"/>
      <c r="F20" s="79"/>
      <c r="G20" s="79">
        <f t="shared" si="0"/>
        <v>0</v>
      </c>
      <c r="H20" s="79"/>
      <c r="I20" s="79">
        <f t="shared" si="3"/>
        <v>0</v>
      </c>
      <c r="J20" s="79"/>
      <c r="K20" s="79">
        <f>IF(ISNUMBER(FIND($K$1,Class)),1,0)</f>
        <v>0</v>
      </c>
      <c r="L20" s="79"/>
      <c r="M20" s="79"/>
      <c r="N20" s="79"/>
      <c r="O20" s="79">
        <f>IF(ISNUMBER(FIND($O$1,Class)),1,0)</f>
        <v>0</v>
      </c>
      <c r="P20" s="79"/>
      <c r="Q20" s="79"/>
      <c r="R20" s="79">
        <f t="shared" si="6"/>
        <v>0</v>
      </c>
      <c r="S20" s="257"/>
      <c r="T20" s="79">
        <f t="shared" si="7"/>
        <v>0</v>
      </c>
      <c r="U20" s="257"/>
      <c r="V20" s="79">
        <f t="shared" si="8"/>
        <v>0</v>
      </c>
      <c r="W20" s="257"/>
      <c r="X20" s="257"/>
      <c r="Y20" s="79">
        <f t="shared" si="9"/>
        <v>0</v>
      </c>
      <c r="Z20" s="257"/>
      <c r="AA20" s="79">
        <f t="shared" si="4"/>
        <v>0</v>
      </c>
      <c r="AB20" s="257"/>
      <c r="AC20" s="128"/>
      <c r="AD20" s="147"/>
      <c r="AF20" s="176">
        <v>6</v>
      </c>
      <c r="AG20" s="180">
        <v>3</v>
      </c>
      <c r="AH20" s="79">
        <v>4</v>
      </c>
      <c r="AI20" s="181">
        <v>6</v>
      </c>
      <c r="AJ20" s="180">
        <v>2</v>
      </c>
      <c r="AK20" s="181">
        <v>5</v>
      </c>
      <c r="AL20" s="180">
        <v>2</v>
      </c>
      <c r="AM20" s="181">
        <v>3</v>
      </c>
      <c r="AN20" s="188">
        <v>1</v>
      </c>
      <c r="AO20" s="165">
        <v>9</v>
      </c>
      <c r="AP20" s="165">
        <v>24</v>
      </c>
      <c r="AQ20" s="189">
        <v>29</v>
      </c>
      <c r="AR20" s="171">
        <v>35000</v>
      </c>
      <c r="AS20" s="90">
        <v>23000</v>
      </c>
      <c r="AT20" s="172">
        <v>15000</v>
      </c>
      <c r="AU20" s="176"/>
      <c r="AV20" s="176"/>
      <c r="AW20" s="294">
        <v>16000</v>
      </c>
    </row>
    <row r="21" spans="1:49" ht="12.75" customHeight="1" thickBot="1">
      <c r="A21" s="218" t="s">
        <v>326</v>
      </c>
      <c r="B21" s="79" t="s">
        <v>106</v>
      </c>
      <c r="C21" s="79">
        <f t="shared" si="5"/>
        <v>0</v>
      </c>
      <c r="D21" s="79">
        <v>0</v>
      </c>
      <c r="E21" s="79"/>
      <c r="F21" s="79"/>
      <c r="G21" s="79">
        <f t="shared" si="0"/>
        <v>0</v>
      </c>
      <c r="H21" s="79"/>
      <c r="I21" s="79">
        <f t="shared" si="3"/>
        <v>0</v>
      </c>
      <c r="J21" s="79">
        <f>IF(ISNUMBER(FIND($J$1,Class)),1,0)</f>
        <v>0</v>
      </c>
      <c r="K21" s="79"/>
      <c r="L21" s="79"/>
      <c r="M21" s="79">
        <f>IF(ISNUMBER(FIND($M$1,Class)),1,0)</f>
        <v>0</v>
      </c>
      <c r="N21" s="79"/>
      <c r="O21" s="79"/>
      <c r="P21" s="79"/>
      <c r="Q21" s="79"/>
      <c r="R21" s="79">
        <f t="shared" si="6"/>
        <v>0</v>
      </c>
      <c r="S21" s="257"/>
      <c r="T21" s="79">
        <f t="shared" si="7"/>
        <v>0</v>
      </c>
      <c r="U21" s="257"/>
      <c r="V21" s="79">
        <f t="shared" si="8"/>
        <v>0</v>
      </c>
      <c r="W21" s="257"/>
      <c r="X21" s="257"/>
      <c r="Y21" s="79">
        <f t="shared" si="9"/>
        <v>0</v>
      </c>
      <c r="Z21" s="257"/>
      <c r="AA21" s="79">
        <f t="shared" si="4"/>
        <v>0</v>
      </c>
      <c r="AB21" s="257"/>
      <c r="AC21" s="128"/>
      <c r="AD21" s="147"/>
      <c r="AF21" s="176">
        <v>7</v>
      </c>
      <c r="AG21" s="180">
        <v>3</v>
      </c>
      <c r="AH21" s="79">
        <v>5</v>
      </c>
      <c r="AI21" s="181">
        <v>7</v>
      </c>
      <c r="AJ21" s="180">
        <v>2</v>
      </c>
      <c r="AK21" s="181">
        <v>5</v>
      </c>
      <c r="AL21" s="180">
        <v>2</v>
      </c>
      <c r="AM21" s="181">
        <v>4</v>
      </c>
      <c r="AN21" s="188">
        <v>1</v>
      </c>
      <c r="AO21" s="165">
        <v>14</v>
      </c>
      <c r="AP21" s="165">
        <v>33</v>
      </c>
      <c r="AQ21" s="189">
        <v>37</v>
      </c>
      <c r="AR21" s="171">
        <v>53000</v>
      </c>
      <c r="AS21" s="90">
        <v>35000</v>
      </c>
      <c r="AT21" s="172">
        <v>23000</v>
      </c>
      <c r="AU21" s="176">
        <v>1</v>
      </c>
      <c r="AV21" s="176"/>
      <c r="AW21" s="294">
        <v>23500</v>
      </c>
    </row>
    <row r="22" spans="1:49" ht="12.75" customHeight="1" thickBot="1">
      <c r="A22" s="218" t="s">
        <v>327</v>
      </c>
      <c r="B22" s="79" t="s">
        <v>106</v>
      </c>
      <c r="C22" s="79">
        <f t="shared" si="5"/>
        <v>0</v>
      </c>
      <c r="D22" s="79">
        <v>0</v>
      </c>
      <c r="E22" s="79"/>
      <c r="F22" s="79"/>
      <c r="G22" s="79">
        <f t="shared" si="0"/>
        <v>0</v>
      </c>
      <c r="H22" s="79"/>
      <c r="I22" s="79">
        <f t="shared" si="3"/>
        <v>0</v>
      </c>
      <c r="J22" s="79"/>
      <c r="K22" s="79"/>
      <c r="L22" s="79"/>
      <c r="M22" s="79"/>
      <c r="N22" s="79"/>
      <c r="O22" s="79"/>
      <c r="P22" s="79">
        <f>IF(ISNUMBER(FIND($P$1,Class)),1,0)</f>
        <v>0</v>
      </c>
      <c r="Q22" s="79"/>
      <c r="R22" s="79">
        <f t="shared" si="6"/>
        <v>0</v>
      </c>
      <c r="S22" s="257"/>
      <c r="T22" s="79">
        <f t="shared" si="7"/>
        <v>0</v>
      </c>
      <c r="U22" s="257"/>
      <c r="V22" s="79">
        <f t="shared" si="8"/>
        <v>0</v>
      </c>
      <c r="W22" s="257"/>
      <c r="X22" s="257"/>
      <c r="Y22" s="79">
        <f t="shared" si="9"/>
        <v>0</v>
      </c>
      <c r="Z22" s="257"/>
      <c r="AA22" s="79">
        <f t="shared" si="4"/>
        <v>0</v>
      </c>
      <c r="AB22" s="257"/>
      <c r="AC22" s="128"/>
      <c r="AD22" s="147"/>
      <c r="AF22" s="176">
        <v>8</v>
      </c>
      <c r="AG22" s="180">
        <v>4</v>
      </c>
      <c r="AH22" s="79">
        <v>6</v>
      </c>
      <c r="AI22" s="181">
        <v>8</v>
      </c>
      <c r="AJ22" s="180">
        <v>2</v>
      </c>
      <c r="AK22" s="181">
        <v>6</v>
      </c>
      <c r="AL22" s="180">
        <v>3</v>
      </c>
      <c r="AM22" s="181">
        <v>4</v>
      </c>
      <c r="AN22" s="188">
        <v>1</v>
      </c>
      <c r="AO22" s="165">
        <v>17</v>
      </c>
      <c r="AP22" s="165">
        <v>44</v>
      </c>
      <c r="AQ22" s="189">
        <v>51</v>
      </c>
      <c r="AR22" s="171">
        <v>77000</v>
      </c>
      <c r="AS22" s="90">
        <v>51000</v>
      </c>
      <c r="AT22" s="172">
        <v>34000</v>
      </c>
      <c r="AU22" s="176"/>
      <c r="AV22" s="176">
        <v>1</v>
      </c>
      <c r="AW22" s="294">
        <v>33000</v>
      </c>
    </row>
    <row r="23" spans="1:49" ht="12.75" customHeight="1" thickBot="1">
      <c r="A23" s="218" t="s">
        <v>328</v>
      </c>
      <c r="B23" s="79" t="s">
        <v>106</v>
      </c>
      <c r="C23" s="79">
        <f t="shared" si="5"/>
        <v>0</v>
      </c>
      <c r="D23" s="79">
        <v>0</v>
      </c>
      <c r="E23" s="79"/>
      <c r="F23" s="79"/>
      <c r="G23" s="79">
        <f t="shared" si="0"/>
        <v>0</v>
      </c>
      <c r="H23" s="79">
        <f>IF(ISNUMBER(FIND($H$1,Class)),1,0)</f>
        <v>0</v>
      </c>
      <c r="I23" s="79">
        <f t="shared" si="3"/>
        <v>0</v>
      </c>
      <c r="J23" s="79"/>
      <c r="K23" s="79">
        <f>IF(ISNUMBER(FIND($K$1,Class)),1,0)</f>
        <v>0</v>
      </c>
      <c r="L23" s="79"/>
      <c r="M23" s="79"/>
      <c r="N23" s="79"/>
      <c r="O23" s="79">
        <f>IF(ISNUMBER(FIND($O$1,Class)),1,0)</f>
        <v>0</v>
      </c>
      <c r="P23" s="79"/>
      <c r="Q23" s="79"/>
      <c r="R23" s="79">
        <f t="shared" si="6"/>
        <v>0</v>
      </c>
      <c r="S23" s="257"/>
      <c r="T23" s="79">
        <f t="shared" si="7"/>
        <v>0</v>
      </c>
      <c r="U23" s="257"/>
      <c r="V23" s="79">
        <f t="shared" si="8"/>
        <v>0</v>
      </c>
      <c r="W23" s="257"/>
      <c r="X23" s="257"/>
      <c r="Y23" s="79">
        <f t="shared" si="9"/>
        <v>0</v>
      </c>
      <c r="Z23" s="257"/>
      <c r="AA23" s="79">
        <f t="shared" si="4"/>
        <v>0</v>
      </c>
      <c r="AB23" s="257"/>
      <c r="AC23" s="128"/>
      <c r="AD23" s="147"/>
      <c r="AF23" s="176">
        <v>9</v>
      </c>
      <c r="AG23" s="180">
        <v>4</v>
      </c>
      <c r="AH23" s="79">
        <v>6</v>
      </c>
      <c r="AI23" s="181">
        <v>9</v>
      </c>
      <c r="AJ23" s="180">
        <v>3</v>
      </c>
      <c r="AK23" s="181">
        <v>6</v>
      </c>
      <c r="AL23" s="180">
        <v>3</v>
      </c>
      <c r="AM23" s="181">
        <v>5</v>
      </c>
      <c r="AN23" s="188">
        <v>1</v>
      </c>
      <c r="AO23" s="165">
        <v>22</v>
      </c>
      <c r="AP23" s="165">
        <v>56</v>
      </c>
      <c r="AQ23" s="189">
        <v>63</v>
      </c>
      <c r="AR23" s="171">
        <v>115000</v>
      </c>
      <c r="AS23" s="90">
        <v>75000</v>
      </c>
      <c r="AT23" s="172">
        <v>50000</v>
      </c>
      <c r="AU23" s="176">
        <v>1</v>
      </c>
      <c r="AV23" s="176"/>
      <c r="AW23" s="294">
        <v>46000</v>
      </c>
    </row>
    <row r="24" spans="1:49" ht="12.75" customHeight="1" thickBot="1">
      <c r="A24" s="218" t="s">
        <v>329</v>
      </c>
      <c r="B24" s="79" t="s">
        <v>106</v>
      </c>
      <c r="C24" s="79">
        <f t="shared" si="5"/>
        <v>0</v>
      </c>
      <c r="D24" s="79">
        <v>0</v>
      </c>
      <c r="E24" s="79"/>
      <c r="F24" s="79"/>
      <c r="G24" s="79">
        <f t="shared" si="0"/>
        <v>0</v>
      </c>
      <c r="H24" s="79"/>
      <c r="I24" s="79">
        <f t="shared" si="3"/>
        <v>0</v>
      </c>
      <c r="J24" s="79">
        <f>IF(ISNUMBER(FIND($J$1,Class)),1,0)</f>
        <v>0</v>
      </c>
      <c r="K24" s="79"/>
      <c r="L24" s="79"/>
      <c r="M24" s="79"/>
      <c r="N24" s="79">
        <f>IF(ISNUMBER(FIND($N$1,Class)),1,0)</f>
        <v>0</v>
      </c>
      <c r="O24" s="79"/>
      <c r="P24" s="79"/>
      <c r="Q24" s="79"/>
      <c r="R24" s="79">
        <f t="shared" si="6"/>
        <v>0</v>
      </c>
      <c r="S24" s="257"/>
      <c r="T24" s="79">
        <f t="shared" si="7"/>
        <v>0</v>
      </c>
      <c r="U24" s="257"/>
      <c r="V24" s="79">
        <f t="shared" si="8"/>
        <v>0</v>
      </c>
      <c r="W24" s="257"/>
      <c r="X24" s="79">
        <f>IF(ISNUMBER(FIND($X$1,Class)),1,0)</f>
        <v>0</v>
      </c>
      <c r="Y24" s="79">
        <f t="shared" si="9"/>
        <v>0</v>
      </c>
      <c r="Z24" s="257"/>
      <c r="AA24" s="79">
        <f t="shared" si="4"/>
        <v>0</v>
      </c>
      <c r="AB24" s="257"/>
      <c r="AC24" s="128"/>
      <c r="AD24" s="147"/>
      <c r="AF24" s="176">
        <v>10</v>
      </c>
      <c r="AG24" s="180">
        <v>5</v>
      </c>
      <c r="AH24" s="79">
        <v>7</v>
      </c>
      <c r="AI24" s="181">
        <v>10</v>
      </c>
      <c r="AJ24" s="180">
        <v>3</v>
      </c>
      <c r="AK24" s="181">
        <v>7</v>
      </c>
      <c r="AL24" s="180">
        <v>3</v>
      </c>
      <c r="AM24" s="181">
        <v>5</v>
      </c>
      <c r="AN24" s="188">
        <v>4</v>
      </c>
      <c r="AO24" s="165">
        <v>29</v>
      </c>
      <c r="AP24" s="165">
        <v>72</v>
      </c>
      <c r="AQ24" s="189">
        <v>81</v>
      </c>
      <c r="AR24" s="171">
        <v>160000</v>
      </c>
      <c r="AS24" s="90">
        <v>105000</v>
      </c>
      <c r="AT24" s="172">
        <v>71000</v>
      </c>
      <c r="AU24" s="176"/>
      <c r="AV24" s="176"/>
      <c r="AW24" s="294">
        <v>62000</v>
      </c>
    </row>
    <row r="25" spans="1:49" ht="12.75" customHeight="1" thickBot="1">
      <c r="A25" s="218" t="s">
        <v>331</v>
      </c>
      <c r="B25" s="79" t="s">
        <v>106</v>
      </c>
      <c r="C25" s="79">
        <f t="shared" si="5"/>
        <v>0</v>
      </c>
      <c r="D25" s="79">
        <v>0</v>
      </c>
      <c r="E25" s="79"/>
      <c r="F25" s="79"/>
      <c r="G25" s="79">
        <f t="shared" si="0"/>
        <v>0</v>
      </c>
      <c r="H25" s="79"/>
      <c r="I25" s="79">
        <f t="shared" si="3"/>
        <v>0</v>
      </c>
      <c r="J25" s="79">
        <f>IF(ISNUMBER(FIND($J$1,Class)),1,0)</f>
        <v>0</v>
      </c>
      <c r="K25" s="79"/>
      <c r="L25" s="79"/>
      <c r="M25" s="79"/>
      <c r="N25" s="79"/>
      <c r="O25" s="79"/>
      <c r="P25" s="79"/>
      <c r="Q25" s="79"/>
      <c r="R25" s="79">
        <f t="shared" si="6"/>
        <v>0</v>
      </c>
      <c r="S25" s="257"/>
      <c r="T25" s="79">
        <f t="shared" si="7"/>
        <v>0</v>
      </c>
      <c r="U25" s="257"/>
      <c r="V25" s="79">
        <f t="shared" si="8"/>
        <v>0</v>
      </c>
      <c r="W25" s="257"/>
      <c r="X25" s="257"/>
      <c r="Y25" s="79">
        <f t="shared" si="9"/>
        <v>0</v>
      </c>
      <c r="Z25" s="257"/>
      <c r="AA25" s="79">
        <f t="shared" si="4"/>
        <v>0</v>
      </c>
      <c r="AB25" s="257"/>
      <c r="AC25" s="128"/>
      <c r="AD25" s="147"/>
      <c r="AF25" s="176">
        <v>11</v>
      </c>
      <c r="AG25" s="180">
        <v>5</v>
      </c>
      <c r="AH25" s="79">
        <v>8</v>
      </c>
      <c r="AI25" s="181">
        <v>11</v>
      </c>
      <c r="AJ25" s="180">
        <v>3</v>
      </c>
      <c r="AK25" s="181">
        <v>7</v>
      </c>
      <c r="AL25" s="180">
        <v>4</v>
      </c>
      <c r="AM25" s="181">
        <v>6</v>
      </c>
      <c r="AN25" s="188">
        <v>4</v>
      </c>
      <c r="AO25" s="165">
        <v>34</v>
      </c>
      <c r="AP25" s="165">
        <v>88</v>
      </c>
      <c r="AQ25" s="189">
        <v>97</v>
      </c>
      <c r="AR25" s="171">
        <v>235000</v>
      </c>
      <c r="AS25" s="90">
        <v>155000</v>
      </c>
      <c r="AT25" s="172">
        <v>105000</v>
      </c>
      <c r="AU25" s="176">
        <v>1</v>
      </c>
      <c r="AV25" s="176"/>
      <c r="AW25" s="294">
        <v>82000</v>
      </c>
    </row>
    <row r="26" spans="1:49" ht="12.75" customHeight="1" thickBot="1">
      <c r="A26" s="218" t="s">
        <v>330</v>
      </c>
      <c r="B26" s="79" t="s">
        <v>106</v>
      </c>
      <c r="C26" s="79">
        <f t="shared" si="5"/>
        <v>0</v>
      </c>
      <c r="D26" s="79">
        <v>0</v>
      </c>
      <c r="E26" s="79"/>
      <c r="F26" s="79"/>
      <c r="G26" s="79">
        <f t="shared" si="0"/>
        <v>0</v>
      </c>
      <c r="H26" s="79"/>
      <c r="I26" s="79">
        <f t="shared" si="3"/>
        <v>0</v>
      </c>
      <c r="J26" s="79">
        <f>IF(ISNUMBER(FIND($J$1,Class)),1,0)</f>
        <v>0</v>
      </c>
      <c r="K26" s="79"/>
      <c r="L26" s="79"/>
      <c r="M26" s="79">
        <f>IF(ISNUMBER(FIND($M$1,Class)),1,0)</f>
        <v>0</v>
      </c>
      <c r="N26" s="79">
        <f>IF(ISNUMBER(FIND($N$1,Class)),1,0)</f>
        <v>0</v>
      </c>
      <c r="O26" s="79"/>
      <c r="P26" s="79"/>
      <c r="Q26" s="79"/>
      <c r="R26" s="79">
        <f t="shared" si="6"/>
        <v>0</v>
      </c>
      <c r="S26" s="257"/>
      <c r="T26" s="79">
        <f t="shared" si="7"/>
        <v>0</v>
      </c>
      <c r="U26" s="257"/>
      <c r="V26" s="79">
        <f t="shared" si="8"/>
        <v>0</v>
      </c>
      <c r="W26" s="257"/>
      <c r="X26" s="257"/>
      <c r="Y26" s="79">
        <f t="shared" si="9"/>
        <v>0</v>
      </c>
      <c r="Z26" s="79">
        <f>IF(ISNUMBER(FIND($Z$1,Class)),1,0)</f>
        <v>0</v>
      </c>
      <c r="AA26" s="79">
        <f t="shared" si="4"/>
        <v>0</v>
      </c>
      <c r="AB26" s="257"/>
      <c r="AC26" s="128"/>
      <c r="AD26" s="147"/>
      <c r="AF26" s="176">
        <v>12</v>
      </c>
      <c r="AG26" s="180">
        <v>6</v>
      </c>
      <c r="AH26" s="79">
        <v>9</v>
      </c>
      <c r="AI26" s="181">
        <v>12</v>
      </c>
      <c r="AJ26" s="180">
        <v>4</v>
      </c>
      <c r="AK26" s="181">
        <v>8</v>
      </c>
      <c r="AL26" s="180">
        <v>4</v>
      </c>
      <c r="AM26" s="181">
        <v>6</v>
      </c>
      <c r="AN26" s="188">
        <v>9</v>
      </c>
      <c r="AO26" s="165">
        <v>41</v>
      </c>
      <c r="AP26" s="165">
        <v>104</v>
      </c>
      <c r="AQ26" s="189">
        <v>115</v>
      </c>
      <c r="AR26" s="171">
        <v>330000</v>
      </c>
      <c r="AS26" s="90">
        <v>220000</v>
      </c>
      <c r="AT26" s="172">
        <v>145000</v>
      </c>
      <c r="AU26" s="176"/>
      <c r="AV26" s="176">
        <v>1</v>
      </c>
      <c r="AW26" s="294">
        <v>108000</v>
      </c>
    </row>
    <row r="27" spans="1:49" ht="12.75" customHeight="1" thickBot="1">
      <c r="A27" s="217" t="s">
        <v>289</v>
      </c>
      <c r="B27" s="79" t="s">
        <v>106</v>
      </c>
      <c r="C27" s="79">
        <f t="shared" si="5"/>
        <v>0</v>
      </c>
      <c r="D27" s="79">
        <v>0</v>
      </c>
      <c r="E27" s="79"/>
      <c r="F27" s="79"/>
      <c r="G27" s="79">
        <f t="shared" si="0"/>
        <v>0</v>
      </c>
      <c r="H27" s="79"/>
      <c r="I27" s="79">
        <f t="shared" si="3"/>
        <v>0</v>
      </c>
      <c r="J27" s="79">
        <f>IF(ISNUMBER(FIND($J$1,Class)),1,0)</f>
        <v>0</v>
      </c>
      <c r="K27" s="79"/>
      <c r="L27" s="79"/>
      <c r="M27" s="79"/>
      <c r="N27" s="79"/>
      <c r="O27" s="79"/>
      <c r="P27" s="79">
        <f aca="true" t="shared" si="10" ref="P27:P34">IF(ISNUMBER(FIND($P$1,Class)),1,0)</f>
        <v>0</v>
      </c>
      <c r="Q27" s="79"/>
      <c r="R27" s="79">
        <f t="shared" si="6"/>
        <v>0</v>
      </c>
      <c r="S27" s="257"/>
      <c r="T27" s="257"/>
      <c r="U27" s="79">
        <f>IF(ISNUMBER(FIND($U$1,Class)),1,0)</f>
        <v>0</v>
      </c>
      <c r="V27" s="257"/>
      <c r="W27" s="257"/>
      <c r="X27" s="79">
        <f>IF(ISNUMBER(FIND($X$1,Class)),1,0)</f>
        <v>0</v>
      </c>
      <c r="Y27" s="79">
        <f t="shared" si="9"/>
        <v>0</v>
      </c>
      <c r="Z27" s="257"/>
      <c r="AA27" s="79">
        <f t="shared" si="4"/>
        <v>0</v>
      </c>
      <c r="AB27" s="257"/>
      <c r="AC27" s="128"/>
      <c r="AD27" s="147"/>
      <c r="AF27" s="176">
        <v>13</v>
      </c>
      <c r="AG27" s="180">
        <v>6</v>
      </c>
      <c r="AH27" s="79">
        <v>9</v>
      </c>
      <c r="AI27" s="181">
        <v>13</v>
      </c>
      <c r="AJ27" s="180">
        <v>4</v>
      </c>
      <c r="AK27" s="181">
        <v>8</v>
      </c>
      <c r="AL27" s="180">
        <v>4</v>
      </c>
      <c r="AM27" s="181">
        <v>7</v>
      </c>
      <c r="AN27" s="188">
        <v>9</v>
      </c>
      <c r="AO27" s="165">
        <v>50</v>
      </c>
      <c r="AP27" s="165">
        <v>120</v>
      </c>
      <c r="AQ27" s="189">
        <v>131</v>
      </c>
      <c r="AR27" s="171">
        <v>475000</v>
      </c>
      <c r="AS27" s="90">
        <v>315000</v>
      </c>
      <c r="AT27" s="172">
        <v>210000</v>
      </c>
      <c r="AU27" s="176">
        <v>1</v>
      </c>
      <c r="AV27" s="176"/>
      <c r="AW27" s="294">
        <v>140000</v>
      </c>
    </row>
    <row r="28" spans="1:49" ht="12.75" customHeight="1" thickBot="1">
      <c r="A28" s="217" t="s">
        <v>290</v>
      </c>
      <c r="B28" s="79" t="s">
        <v>155</v>
      </c>
      <c r="C28" s="79">
        <f>Wis_Mod_Current</f>
        <v>0</v>
      </c>
      <c r="D28" s="79">
        <v>1</v>
      </c>
      <c r="E28" s="79">
        <f>IF(ISTEXT(Race),VLOOKUP(Race,Table_Races,18,0),0)</f>
        <v>0</v>
      </c>
      <c r="F28" s="79"/>
      <c r="G28" s="79">
        <f t="shared" si="0"/>
        <v>0</v>
      </c>
      <c r="H28" s="79">
        <f>IF(ISNUMBER(FIND($H$1,Class)),1,0)</f>
        <v>0</v>
      </c>
      <c r="I28" s="79">
        <f t="shared" si="3"/>
        <v>0</v>
      </c>
      <c r="J28" s="79"/>
      <c r="K28" s="79">
        <f>IF(ISNUMBER(FIND($K$1,Class)),1,0)</f>
        <v>0</v>
      </c>
      <c r="L28" s="79"/>
      <c r="M28" s="79">
        <f aca="true" t="shared" si="11" ref="M28:M36">IF(ISNUMBER(FIND($M$1,Class)),1,0)</f>
        <v>0</v>
      </c>
      <c r="N28" s="79"/>
      <c r="O28" s="79">
        <f>IF(ISNUMBER(FIND($O$1,Class)),1,0)</f>
        <v>0</v>
      </c>
      <c r="P28" s="79">
        <f t="shared" si="10"/>
        <v>0</v>
      </c>
      <c r="Q28" s="79"/>
      <c r="R28" s="79"/>
      <c r="S28" s="79">
        <f>IF(ISNUMBER(FIND($S$1,Class)),1,0)</f>
        <v>0</v>
      </c>
      <c r="T28" s="79">
        <f>IF(ISNUMBER(FIND($T$1,Class)),1,0)</f>
        <v>0</v>
      </c>
      <c r="U28" s="79">
        <f>IF(ISNUMBER(FIND($U$1,Class)),1,0)</f>
        <v>0</v>
      </c>
      <c r="V28" s="79">
        <f>IF(ISNUMBER(FIND($V$1,Class)),1,0)</f>
        <v>0</v>
      </c>
      <c r="W28" s="79">
        <f>IF(ISNUMBER(FIND($W$1,Class)),1,0)</f>
        <v>0</v>
      </c>
      <c r="X28" s="257"/>
      <c r="Y28" s="257"/>
      <c r="Z28" s="257"/>
      <c r="AA28" s="79">
        <f t="shared" si="4"/>
        <v>0</v>
      </c>
      <c r="AB28" s="79">
        <f>IF(ISNUMBER(FIND($AB$1,Class)),1,0)</f>
        <v>0</v>
      </c>
      <c r="AC28" s="128"/>
      <c r="AD28" s="147"/>
      <c r="AF28" s="176">
        <v>14</v>
      </c>
      <c r="AG28" s="180">
        <v>7</v>
      </c>
      <c r="AH28" s="79">
        <v>10</v>
      </c>
      <c r="AI28" s="181">
        <v>14</v>
      </c>
      <c r="AJ28" s="180">
        <v>4</v>
      </c>
      <c r="AK28" s="181">
        <v>9</v>
      </c>
      <c r="AL28" s="180">
        <v>5</v>
      </c>
      <c r="AM28" s="181">
        <v>7</v>
      </c>
      <c r="AN28" s="188">
        <v>10</v>
      </c>
      <c r="AO28" s="165">
        <v>57</v>
      </c>
      <c r="AP28" s="165">
        <v>136</v>
      </c>
      <c r="AQ28" s="189">
        <v>149</v>
      </c>
      <c r="AR28" s="171">
        <v>665000</v>
      </c>
      <c r="AS28" s="90">
        <v>445000</v>
      </c>
      <c r="AT28" s="172">
        <v>295000</v>
      </c>
      <c r="AU28" s="176"/>
      <c r="AV28" s="176"/>
      <c r="AW28" s="294">
        <v>185000</v>
      </c>
    </row>
    <row r="29" spans="1:49" ht="12.75" customHeight="1" thickBot="1">
      <c r="A29" s="217" t="str">
        <f>"Perform ("&amp;Front!CX46&amp;")"</f>
        <v>Perform (untrained)</v>
      </c>
      <c r="B29" s="79" t="s">
        <v>114</v>
      </c>
      <c r="C29" s="79">
        <f>Cha_Mod_Current</f>
        <v>0</v>
      </c>
      <c r="D29" s="79">
        <v>1</v>
      </c>
      <c r="E29" s="79"/>
      <c r="F29" s="79"/>
      <c r="G29" s="79">
        <f t="shared" si="0"/>
        <v>0</v>
      </c>
      <c r="H29" s="79"/>
      <c r="I29" s="79">
        <f t="shared" si="3"/>
        <v>0</v>
      </c>
      <c r="J29" s="79"/>
      <c r="K29" s="79"/>
      <c r="L29" s="79"/>
      <c r="M29" s="79">
        <f t="shared" si="11"/>
        <v>0</v>
      </c>
      <c r="N29" s="79"/>
      <c r="O29" s="79"/>
      <c r="P29" s="79">
        <f t="shared" si="10"/>
        <v>0</v>
      </c>
      <c r="Q29" s="79"/>
      <c r="R29" s="79"/>
      <c r="S29" s="257"/>
      <c r="T29" s="257"/>
      <c r="U29" s="257"/>
      <c r="V29" s="257"/>
      <c r="W29" s="79">
        <f>IF(ISNUMBER(FIND($W$1,Class)),1,0)</f>
        <v>0</v>
      </c>
      <c r="X29" s="257"/>
      <c r="Y29" s="79">
        <f>IF(ISNUMBER(FIND($Y$1,Class)),1,0)</f>
        <v>0</v>
      </c>
      <c r="Z29" s="257"/>
      <c r="AA29" s="79">
        <f t="shared" si="4"/>
        <v>0</v>
      </c>
      <c r="AB29" s="79">
        <f>IF(ISNUMBER(FIND($AB$1,Class)),1,0)</f>
        <v>0</v>
      </c>
      <c r="AC29" s="128"/>
      <c r="AD29" s="147"/>
      <c r="AF29" s="176">
        <v>15</v>
      </c>
      <c r="AG29" s="180">
        <v>7</v>
      </c>
      <c r="AH29" s="79">
        <v>11</v>
      </c>
      <c r="AI29" s="181">
        <v>15</v>
      </c>
      <c r="AJ29" s="180">
        <v>5</v>
      </c>
      <c r="AK29" s="181">
        <v>9</v>
      </c>
      <c r="AL29" s="180">
        <v>5</v>
      </c>
      <c r="AM29" s="181">
        <v>8</v>
      </c>
      <c r="AN29" s="188">
        <v>17</v>
      </c>
      <c r="AO29" s="165">
        <v>67</v>
      </c>
      <c r="AP29" s="165">
        <v>152</v>
      </c>
      <c r="AQ29" s="189">
        <v>165</v>
      </c>
      <c r="AR29" s="171">
        <v>955000</v>
      </c>
      <c r="AS29" s="90">
        <v>635000</v>
      </c>
      <c r="AT29" s="172">
        <v>425000</v>
      </c>
      <c r="AU29" s="176">
        <v>1</v>
      </c>
      <c r="AV29" s="176"/>
      <c r="AW29" s="294">
        <v>240000</v>
      </c>
    </row>
    <row r="30" spans="1:49" ht="12.75" customHeight="1" thickBot="1">
      <c r="A30" s="217" t="str">
        <f>"Perform ("&amp;Front!CX48&amp;")"</f>
        <v>Perform ()</v>
      </c>
      <c r="B30" s="79" t="s">
        <v>114</v>
      </c>
      <c r="C30" s="79">
        <f>Cha_Mod_Current</f>
        <v>0</v>
      </c>
      <c r="D30" s="79">
        <v>1</v>
      </c>
      <c r="E30" s="79"/>
      <c r="F30" s="79"/>
      <c r="G30" s="79">
        <f t="shared" si="0"/>
        <v>0</v>
      </c>
      <c r="H30" s="79"/>
      <c r="I30" s="79">
        <f t="shared" si="3"/>
        <v>0</v>
      </c>
      <c r="J30" s="79"/>
      <c r="K30" s="79"/>
      <c r="L30" s="79"/>
      <c r="M30" s="79">
        <f t="shared" si="11"/>
        <v>0</v>
      </c>
      <c r="N30" s="79"/>
      <c r="O30" s="79"/>
      <c r="P30" s="79">
        <f t="shared" si="10"/>
        <v>0</v>
      </c>
      <c r="Q30" s="79"/>
      <c r="R30" s="79"/>
      <c r="S30" s="257"/>
      <c r="T30" s="257"/>
      <c r="U30" s="257"/>
      <c r="V30" s="257"/>
      <c r="W30" s="79">
        <f>IF(ISNUMBER(FIND($W$1,Class)),1,0)</f>
        <v>0</v>
      </c>
      <c r="X30" s="257"/>
      <c r="Y30" s="79">
        <f>IF(ISNUMBER(FIND($Y$1,Class)),1,0)</f>
        <v>0</v>
      </c>
      <c r="Z30" s="257"/>
      <c r="AA30" s="79">
        <f t="shared" si="4"/>
        <v>0</v>
      </c>
      <c r="AB30" s="79">
        <f>IF(ISNUMBER(FIND($AB$1,Class)),1,0)</f>
        <v>0</v>
      </c>
      <c r="AC30" s="128"/>
      <c r="AD30" s="147"/>
      <c r="AF30" s="176">
        <v>16</v>
      </c>
      <c r="AG30" s="180">
        <v>8</v>
      </c>
      <c r="AH30" s="79">
        <v>12</v>
      </c>
      <c r="AI30" s="181">
        <v>16</v>
      </c>
      <c r="AJ30" s="180">
        <v>5</v>
      </c>
      <c r="AK30" s="181">
        <v>10</v>
      </c>
      <c r="AL30" s="180">
        <v>5</v>
      </c>
      <c r="AM30" s="181">
        <v>8</v>
      </c>
      <c r="AN30" s="188">
        <v>20</v>
      </c>
      <c r="AO30" s="165">
        <v>81</v>
      </c>
      <c r="AP30" s="165">
        <v>168</v>
      </c>
      <c r="AQ30" s="189">
        <v>183</v>
      </c>
      <c r="AR30" s="171">
        <v>1350000</v>
      </c>
      <c r="AS30" s="90">
        <v>890000</v>
      </c>
      <c r="AT30" s="172">
        <v>600000</v>
      </c>
      <c r="AU30" s="176"/>
      <c r="AV30" s="176">
        <v>1</v>
      </c>
      <c r="AW30" s="294">
        <v>315000</v>
      </c>
    </row>
    <row r="31" spans="1:49" ht="12.75" customHeight="1" thickBot="1">
      <c r="A31" s="217" t="str">
        <f>"Perform ("&amp;Front!CX50&amp;")"</f>
        <v>Perform ()</v>
      </c>
      <c r="B31" s="79" t="s">
        <v>114</v>
      </c>
      <c r="C31" s="79">
        <f>Cha_Mod_Current</f>
        <v>0</v>
      </c>
      <c r="D31" s="79">
        <v>1</v>
      </c>
      <c r="E31" s="79"/>
      <c r="F31" s="79"/>
      <c r="G31" s="79">
        <f t="shared" si="0"/>
        <v>0</v>
      </c>
      <c r="H31" s="79"/>
      <c r="I31" s="79">
        <f t="shared" si="3"/>
        <v>0</v>
      </c>
      <c r="J31" s="79"/>
      <c r="K31" s="79"/>
      <c r="L31" s="79"/>
      <c r="M31" s="79">
        <f t="shared" si="11"/>
        <v>0</v>
      </c>
      <c r="N31" s="79"/>
      <c r="O31" s="79"/>
      <c r="P31" s="79">
        <f t="shared" si="10"/>
        <v>0</v>
      </c>
      <c r="Q31" s="79"/>
      <c r="R31" s="79"/>
      <c r="S31" s="257"/>
      <c r="T31" s="257"/>
      <c r="U31" s="257"/>
      <c r="V31" s="257"/>
      <c r="W31" s="79">
        <f>IF(ISNUMBER(FIND($W$1,Class)),1,0)</f>
        <v>0</v>
      </c>
      <c r="X31" s="257"/>
      <c r="Y31" s="79">
        <f>IF(ISNUMBER(FIND($Y$1,Class)),1,0)</f>
        <v>0</v>
      </c>
      <c r="Z31" s="257"/>
      <c r="AA31" s="79">
        <f t="shared" si="4"/>
        <v>0</v>
      </c>
      <c r="AB31" s="79">
        <f>IF(ISNUMBER(FIND($AB$1,Class)),1,0)</f>
        <v>0</v>
      </c>
      <c r="AC31" s="128"/>
      <c r="AD31" s="147"/>
      <c r="AF31" s="176">
        <v>17</v>
      </c>
      <c r="AG31" s="180">
        <v>8</v>
      </c>
      <c r="AH31" s="79">
        <v>12</v>
      </c>
      <c r="AI31" s="181">
        <v>17</v>
      </c>
      <c r="AJ31" s="180">
        <v>5</v>
      </c>
      <c r="AK31" s="181">
        <v>10</v>
      </c>
      <c r="AL31" s="180">
        <v>6</v>
      </c>
      <c r="AM31" s="181">
        <v>9</v>
      </c>
      <c r="AN31" s="188">
        <v>25</v>
      </c>
      <c r="AO31" s="165">
        <v>95</v>
      </c>
      <c r="AP31" s="165">
        <v>184</v>
      </c>
      <c r="AQ31" s="189">
        <v>199</v>
      </c>
      <c r="AR31" s="171">
        <v>1900000</v>
      </c>
      <c r="AS31" s="90">
        <v>1300000</v>
      </c>
      <c r="AT31" s="172">
        <v>850000</v>
      </c>
      <c r="AU31" s="176">
        <v>1</v>
      </c>
      <c r="AV31" s="176"/>
      <c r="AW31" s="294">
        <v>410000</v>
      </c>
    </row>
    <row r="32" spans="1:49" ht="12.75" customHeight="1" thickBot="1">
      <c r="A32" s="217" t="str">
        <f>"Profession ("&amp;Front!CX55&amp;")"</f>
        <v>Profession (untrained)</v>
      </c>
      <c r="B32" s="79" t="s">
        <v>155</v>
      </c>
      <c r="C32" s="79">
        <f>Wis_Mod_Current</f>
        <v>0</v>
      </c>
      <c r="D32" s="79">
        <v>0</v>
      </c>
      <c r="E32" s="79"/>
      <c r="F32" s="79"/>
      <c r="G32" s="79">
        <f t="shared" si="0"/>
        <v>0</v>
      </c>
      <c r="H32" s="79"/>
      <c r="I32" s="79">
        <f t="shared" si="3"/>
        <v>0</v>
      </c>
      <c r="J32" s="79">
        <f>IF(ISNUMBER(FIND($J$1,Class)),1,0)</f>
        <v>0</v>
      </c>
      <c r="K32" s="79">
        <f>IF(ISNUMBER(FIND($K$1,Class)),1,0)</f>
        <v>0</v>
      </c>
      <c r="L32" s="79">
        <f>IF(ISNUMBER(FIND($L$1,Class)),1,0)</f>
        <v>0</v>
      </c>
      <c r="M32" s="79">
        <f t="shared" si="11"/>
        <v>0</v>
      </c>
      <c r="N32" s="79">
        <f>IF(ISNUMBER(FIND($N$1,Class)),1,0)</f>
        <v>0</v>
      </c>
      <c r="O32" s="79">
        <f>IF(ISNUMBER(FIND($O$1,Class)),1,0)</f>
        <v>0</v>
      </c>
      <c r="P32" s="79">
        <f t="shared" si="10"/>
        <v>0</v>
      </c>
      <c r="Q32" s="79">
        <f>IF(ISNUMBER(FIND($Q$1,Class)),1,0)</f>
        <v>0</v>
      </c>
      <c r="R32" s="79">
        <f>IF(ISNUMBER(FIND($R$1,Class)),1,0)</f>
        <v>0</v>
      </c>
      <c r="S32" s="257"/>
      <c r="T32" s="257"/>
      <c r="U32" s="257"/>
      <c r="V32" s="257"/>
      <c r="W32" s="257"/>
      <c r="X32" s="257"/>
      <c r="Y32" s="257"/>
      <c r="Z32" s="257"/>
      <c r="AA32" s="257"/>
      <c r="AB32" s="257"/>
      <c r="AC32" s="128"/>
      <c r="AD32" s="147"/>
      <c r="AF32" s="176">
        <v>18</v>
      </c>
      <c r="AG32" s="180">
        <v>9</v>
      </c>
      <c r="AH32" s="79">
        <v>13</v>
      </c>
      <c r="AI32" s="181">
        <v>18</v>
      </c>
      <c r="AJ32" s="180">
        <v>6</v>
      </c>
      <c r="AK32" s="181">
        <v>11</v>
      </c>
      <c r="AL32" s="180">
        <v>6</v>
      </c>
      <c r="AM32" s="181">
        <v>9</v>
      </c>
      <c r="AN32" s="188">
        <v>26</v>
      </c>
      <c r="AO32" s="165">
        <v>113</v>
      </c>
      <c r="AP32" s="165">
        <v>200</v>
      </c>
      <c r="AQ32" s="189">
        <v>217</v>
      </c>
      <c r="AR32" s="171">
        <v>2700000</v>
      </c>
      <c r="AS32" s="90">
        <v>1800000</v>
      </c>
      <c r="AT32" s="172">
        <v>1200000</v>
      </c>
      <c r="AU32" s="176"/>
      <c r="AV32" s="176"/>
      <c r="AW32" s="294">
        <v>530000</v>
      </c>
    </row>
    <row r="33" spans="1:49" ht="12.75" customHeight="1" thickBot="1">
      <c r="A33" s="217" t="str">
        <f>"Profession ("&amp;Front!CX57&amp;")"</f>
        <v>Profession ()</v>
      </c>
      <c r="B33" s="79" t="s">
        <v>155</v>
      </c>
      <c r="C33" s="79">
        <f>Wis_Mod_Current</f>
        <v>0</v>
      </c>
      <c r="D33" s="79">
        <v>0</v>
      </c>
      <c r="E33" s="79"/>
      <c r="F33" s="79"/>
      <c r="G33" s="79">
        <f t="shared" si="0"/>
        <v>0</v>
      </c>
      <c r="H33" s="79"/>
      <c r="I33" s="79">
        <f t="shared" si="3"/>
        <v>0</v>
      </c>
      <c r="J33" s="79">
        <f>IF(ISNUMBER(FIND($J$1,Class)),1,0)</f>
        <v>0</v>
      </c>
      <c r="K33" s="79">
        <f>IF(ISNUMBER(FIND($K$1,Class)),1,0)</f>
        <v>0</v>
      </c>
      <c r="L33" s="79">
        <f>IF(ISNUMBER(FIND($L$1,Class)),1,0)</f>
        <v>0</v>
      </c>
      <c r="M33" s="79">
        <f t="shared" si="11"/>
        <v>0</v>
      </c>
      <c r="N33" s="79">
        <f>IF(ISNUMBER(FIND($N$1,Class)),1,0)</f>
        <v>0</v>
      </c>
      <c r="O33" s="79">
        <f>IF(ISNUMBER(FIND($O$1,Class)),1,0)</f>
        <v>0</v>
      </c>
      <c r="P33" s="79">
        <f t="shared" si="10"/>
        <v>0</v>
      </c>
      <c r="Q33" s="79">
        <f>IF(ISNUMBER(FIND($Q$1,Class)),1,0)</f>
        <v>0</v>
      </c>
      <c r="R33" s="79">
        <f>IF(ISNUMBER(FIND($R$1,Class)),1,0)</f>
        <v>0</v>
      </c>
      <c r="S33" s="257"/>
      <c r="T33" s="257"/>
      <c r="U33" s="257"/>
      <c r="V33" s="257"/>
      <c r="W33" s="257"/>
      <c r="X33" s="257"/>
      <c r="Y33" s="257"/>
      <c r="Z33" s="257"/>
      <c r="AA33" s="257"/>
      <c r="AB33" s="257"/>
      <c r="AC33" s="128"/>
      <c r="AD33" s="147"/>
      <c r="AF33" s="176">
        <v>19</v>
      </c>
      <c r="AG33" s="180">
        <v>9</v>
      </c>
      <c r="AH33" s="79">
        <v>14</v>
      </c>
      <c r="AI33" s="181">
        <v>19</v>
      </c>
      <c r="AJ33" s="180">
        <v>6</v>
      </c>
      <c r="AK33" s="181">
        <v>11</v>
      </c>
      <c r="AL33" s="180">
        <v>6</v>
      </c>
      <c r="AM33" s="181">
        <v>10</v>
      </c>
      <c r="AN33" s="188">
        <v>41</v>
      </c>
      <c r="AO33" s="165">
        <v>133</v>
      </c>
      <c r="AP33" s="165">
        <v>216</v>
      </c>
      <c r="AQ33" s="189">
        <v>233</v>
      </c>
      <c r="AR33" s="171">
        <v>3850000</v>
      </c>
      <c r="AS33" s="90">
        <v>2550000</v>
      </c>
      <c r="AT33" s="172">
        <v>1700000</v>
      </c>
      <c r="AU33" s="176">
        <v>1</v>
      </c>
      <c r="AV33" s="176"/>
      <c r="AW33" s="294">
        <v>685000</v>
      </c>
    </row>
    <row r="34" spans="1:49" ht="12.75" customHeight="1" thickBot="1">
      <c r="A34" s="217" t="str">
        <f>"Profession ("&amp;Front!CX59&amp;")"</f>
        <v>Profession ()</v>
      </c>
      <c r="B34" s="79" t="s">
        <v>155</v>
      </c>
      <c r="C34" s="79">
        <f>Wis_Mod_Current</f>
        <v>0</v>
      </c>
      <c r="D34" s="79">
        <v>0</v>
      </c>
      <c r="E34" s="79"/>
      <c r="F34" s="79"/>
      <c r="G34" s="79">
        <f t="shared" si="0"/>
        <v>0</v>
      </c>
      <c r="H34" s="79"/>
      <c r="I34" s="79">
        <f t="shared" si="3"/>
        <v>0</v>
      </c>
      <c r="J34" s="79">
        <f>IF(ISNUMBER(FIND($J$1,Class)),1,0)</f>
        <v>0</v>
      </c>
      <c r="K34" s="79">
        <f>IF(ISNUMBER(FIND($K$1,Class)),1,0)</f>
        <v>0</v>
      </c>
      <c r="L34" s="79">
        <f>IF(ISNUMBER(FIND($L$1,Class)),1,0)</f>
        <v>0</v>
      </c>
      <c r="M34" s="79">
        <f t="shared" si="11"/>
        <v>0</v>
      </c>
      <c r="N34" s="79">
        <f>IF(ISNUMBER(FIND($N$1,Class)),1,0)</f>
        <v>0</v>
      </c>
      <c r="O34" s="79">
        <f>IF(ISNUMBER(FIND($O$1,Class)),1,0)</f>
        <v>0</v>
      </c>
      <c r="P34" s="79">
        <f t="shared" si="10"/>
        <v>0</v>
      </c>
      <c r="Q34" s="79">
        <f>IF(ISNUMBER(FIND($Q$1,Class)),1,0)</f>
        <v>0</v>
      </c>
      <c r="R34" s="79">
        <f>IF(ISNUMBER(FIND($R$1,Class)),1,0)</f>
        <v>0</v>
      </c>
      <c r="S34" s="257"/>
      <c r="T34" s="257"/>
      <c r="U34" s="257"/>
      <c r="V34" s="257"/>
      <c r="W34" s="257"/>
      <c r="X34" s="257"/>
      <c r="Y34" s="257"/>
      <c r="Z34" s="257"/>
      <c r="AA34" s="257"/>
      <c r="AB34" s="257"/>
      <c r="AC34" s="128"/>
      <c r="AD34" s="147"/>
      <c r="AF34" s="177">
        <v>20</v>
      </c>
      <c r="AG34" s="182">
        <v>10</v>
      </c>
      <c r="AH34" s="183">
        <v>15</v>
      </c>
      <c r="AI34" s="184">
        <v>20</v>
      </c>
      <c r="AJ34" s="182">
        <v>6</v>
      </c>
      <c r="AK34" s="184">
        <v>12</v>
      </c>
      <c r="AL34" s="182">
        <v>7</v>
      </c>
      <c r="AM34" s="184">
        <v>11</v>
      </c>
      <c r="AN34" s="191">
        <v>48</v>
      </c>
      <c r="AO34" s="192">
        <v>144</v>
      </c>
      <c r="AP34" s="192">
        <v>232</v>
      </c>
      <c r="AQ34" s="193">
        <v>249</v>
      </c>
      <c r="AR34" s="173">
        <v>5350000</v>
      </c>
      <c r="AS34" s="174">
        <v>3600000</v>
      </c>
      <c r="AT34" s="175">
        <v>2400000</v>
      </c>
      <c r="AU34" s="177"/>
      <c r="AV34" s="177">
        <v>1</v>
      </c>
      <c r="AW34" s="295">
        <v>880000</v>
      </c>
    </row>
    <row r="35" spans="1:49" ht="12.75" customHeight="1" thickBot="1">
      <c r="A35" s="81" t="s">
        <v>177</v>
      </c>
      <c r="B35" s="79" t="s">
        <v>337</v>
      </c>
      <c r="C35" s="79">
        <f>Dex_Mod_Current</f>
        <v>0</v>
      </c>
      <c r="D35" s="79">
        <v>1</v>
      </c>
      <c r="E35" s="79"/>
      <c r="F35" s="79">
        <f>Armor_Check</f>
        <v>0</v>
      </c>
      <c r="G35" s="79">
        <f t="shared" si="0"/>
        <v>0</v>
      </c>
      <c r="H35" s="79">
        <f>IF(ISNUMBER(FIND($H$1,Class)),1,0)</f>
        <v>0</v>
      </c>
      <c r="I35" s="79"/>
      <c r="J35" s="79"/>
      <c r="K35" s="79">
        <f>IF(ISNUMBER(FIND($K$1,Class)),1,0)</f>
        <v>0</v>
      </c>
      <c r="L35" s="79">
        <f>IF(ISNUMBER(FIND($L$1,Class)),1,0)</f>
        <v>0</v>
      </c>
      <c r="M35" s="79">
        <f t="shared" si="11"/>
        <v>0</v>
      </c>
      <c r="N35" s="79">
        <f>IF(ISNUMBER(FIND($N$1,Class)),1,0)</f>
        <v>0</v>
      </c>
      <c r="O35" s="79">
        <f>IF(ISNUMBER(FIND($O$1,Class)),1,0)</f>
        <v>0</v>
      </c>
      <c r="P35" s="80"/>
      <c r="Q35" s="80"/>
      <c r="R35" s="80"/>
      <c r="S35" s="79">
        <f>IF(ISNUMBER(FIND($S$1,Class)),1,0)</f>
        <v>0</v>
      </c>
      <c r="T35" s="365"/>
      <c r="U35" s="365"/>
      <c r="V35" s="365"/>
      <c r="W35" s="365"/>
      <c r="X35" s="79">
        <f>IF(ISNUMBER(FIND($X$1,Class)),1,0)</f>
        <v>0</v>
      </c>
      <c r="Y35" s="365"/>
      <c r="Z35" s="365"/>
      <c r="AA35" s="79">
        <f>IF(ISNUMBER(FIND($AA$1,Class)),1,0)</f>
        <v>0</v>
      </c>
      <c r="AB35" s="365"/>
      <c r="AC35" s="128"/>
      <c r="AD35" s="147"/>
      <c r="AF35" s="18">
        <v>1</v>
      </c>
      <c r="AG35" s="18">
        <v>2</v>
      </c>
      <c r="AH35" s="78">
        <v>3</v>
      </c>
      <c r="AI35" s="78">
        <v>4</v>
      </c>
      <c r="AJ35" s="78">
        <v>5</v>
      </c>
      <c r="AK35" s="78">
        <v>6</v>
      </c>
      <c r="AL35" s="78">
        <v>7</v>
      </c>
      <c r="AM35" s="78">
        <v>8</v>
      </c>
      <c r="AN35" s="78">
        <v>9</v>
      </c>
      <c r="AO35" s="78">
        <v>10</v>
      </c>
      <c r="AP35" s="78">
        <v>11</v>
      </c>
      <c r="AQ35" s="78">
        <v>12</v>
      </c>
      <c r="AR35" s="78">
        <v>13</v>
      </c>
      <c r="AS35" s="78">
        <v>14</v>
      </c>
      <c r="AT35" s="78">
        <v>15</v>
      </c>
      <c r="AU35" s="78">
        <v>16</v>
      </c>
      <c r="AV35" s="78">
        <v>17</v>
      </c>
      <c r="AW35" s="78">
        <v>18</v>
      </c>
    </row>
    <row r="36" spans="1:39" ht="12.75" customHeight="1" thickBot="1">
      <c r="A36" s="81" t="s">
        <v>182</v>
      </c>
      <c r="B36" s="80" t="s">
        <v>155</v>
      </c>
      <c r="C36" s="79">
        <f>Wis_Mod_Current</f>
        <v>0</v>
      </c>
      <c r="D36" s="79">
        <v>1</v>
      </c>
      <c r="E36" s="79"/>
      <c r="F36" s="79"/>
      <c r="G36" s="79">
        <f t="shared" si="0"/>
        <v>0</v>
      </c>
      <c r="H36" s="80"/>
      <c r="I36" s="79">
        <f>IF(ISNUMBER(FIND($I$1,Class)),1,0)</f>
        <v>0</v>
      </c>
      <c r="J36" s="79">
        <f>IF(ISNUMBER(FIND($J$1,Class)),1,0)</f>
        <v>0</v>
      </c>
      <c r="K36" s="80"/>
      <c r="L36" s="80"/>
      <c r="M36" s="79">
        <f t="shared" si="11"/>
        <v>0</v>
      </c>
      <c r="N36" s="79">
        <f>IF(ISNUMBER(FIND($N$1,Class)),1,0)</f>
        <v>0</v>
      </c>
      <c r="O36" s="80"/>
      <c r="P36" s="79">
        <f>IF(ISNUMBER(FIND($P$1,Class)),1,0)</f>
        <v>0</v>
      </c>
      <c r="Q36" s="80"/>
      <c r="R36" s="80"/>
      <c r="S36" s="365"/>
      <c r="T36" s="79">
        <f>IF(ISNUMBER(FIND($T$1,Class)),1,0)</f>
        <v>0</v>
      </c>
      <c r="U36" s="79">
        <f>IF(ISNUMBER(FIND($U$1,Class)),1,0)</f>
        <v>0</v>
      </c>
      <c r="V36" s="365"/>
      <c r="W36" s="79">
        <f>IF(ISNUMBER(FIND($W$1,Class)),1,0)</f>
        <v>0</v>
      </c>
      <c r="X36" s="79">
        <f>IF(ISNUMBER(FIND($X$1,Class)),1,0)</f>
        <v>0</v>
      </c>
      <c r="Y36" s="365"/>
      <c r="Z36" s="79">
        <f>IF(ISNUMBER(FIND($Z$1,Class)),1,0)</f>
        <v>0</v>
      </c>
      <c r="AA36" s="79">
        <f>IF(ISNUMBER(FIND($AA$1,Class)),1,0)</f>
        <v>0</v>
      </c>
      <c r="AB36" s="365"/>
      <c r="AC36" s="128"/>
      <c r="AD36" s="147"/>
      <c r="AI36" s="1572" t="s">
        <v>483</v>
      </c>
      <c r="AJ36" s="1572"/>
      <c r="AK36" s="1572"/>
      <c r="AL36" s="1572"/>
      <c r="AM36" s="1572"/>
    </row>
    <row r="37" spans="1:39" ht="12.75" customHeight="1" thickBot="1">
      <c r="A37" s="81" t="s">
        <v>342</v>
      </c>
      <c r="B37" s="79" t="s">
        <v>337</v>
      </c>
      <c r="C37" s="79">
        <f>Dex_Mod_Current</f>
        <v>0</v>
      </c>
      <c r="D37" s="79">
        <v>0</v>
      </c>
      <c r="E37" s="79"/>
      <c r="F37" s="79">
        <f>Armor_Check</f>
        <v>0</v>
      </c>
      <c r="G37" s="79">
        <f t="shared" si="0"/>
        <v>0</v>
      </c>
      <c r="H37" s="79"/>
      <c r="I37" s="79">
        <f>IF(ISNUMBER(FIND($I$1,Class)),1,0)</f>
        <v>0</v>
      </c>
      <c r="J37" s="79"/>
      <c r="K37" s="79"/>
      <c r="L37" s="79"/>
      <c r="M37" s="79"/>
      <c r="N37" s="79"/>
      <c r="O37" s="79"/>
      <c r="P37" s="79">
        <f>IF(ISNUMBER(FIND($P$1,Class)),1,0)</f>
        <v>0</v>
      </c>
      <c r="Q37" s="79"/>
      <c r="R37" s="79"/>
      <c r="S37" s="257"/>
      <c r="T37" s="79">
        <f>IF(ISNUMBER(FIND($T$1,Class)),1,0)</f>
        <v>0</v>
      </c>
      <c r="U37" s="79">
        <f>IF(ISNUMBER(FIND($U$1,Class)),1,0)</f>
        <v>0</v>
      </c>
      <c r="V37" s="257"/>
      <c r="W37" s="257"/>
      <c r="X37" s="257"/>
      <c r="Y37" s="257"/>
      <c r="Z37" s="257"/>
      <c r="AA37" s="79">
        <f>IF(ISNUMBER(FIND($AA$1,Class)),1,0)</f>
        <v>0</v>
      </c>
      <c r="AB37" s="79">
        <f>IF(ISNUMBER(FIND($AB$1,Class)),1,0)</f>
        <v>0</v>
      </c>
      <c r="AC37" s="128"/>
      <c r="AD37" s="147"/>
      <c r="AF37" s="204"/>
      <c r="AG37" s="167"/>
      <c r="AH37" s="219"/>
      <c r="AI37" s="224"/>
      <c r="AJ37" s="1577" t="s">
        <v>468</v>
      </c>
      <c r="AK37" s="1577"/>
      <c r="AL37" s="1577"/>
      <c r="AM37" s="1578" t="s">
        <v>469</v>
      </c>
    </row>
    <row r="38" spans="1:49" ht="12.75" customHeight="1" thickBot="1">
      <c r="A38" s="81" t="s">
        <v>291</v>
      </c>
      <c r="B38" s="79" t="s">
        <v>106</v>
      </c>
      <c r="C38" s="79">
        <f>Int_Mod_Current</f>
        <v>0</v>
      </c>
      <c r="D38" s="79">
        <v>0</v>
      </c>
      <c r="E38" s="79"/>
      <c r="F38" s="79"/>
      <c r="G38" s="79">
        <f t="shared" si="0"/>
        <v>0</v>
      </c>
      <c r="H38" s="79"/>
      <c r="I38" s="79">
        <f>IF(ISNUMBER(FIND($I$1,Class)),1,0)</f>
        <v>0</v>
      </c>
      <c r="J38" s="79">
        <f>IF(ISNUMBER(FIND($J$1,Class)),1,0)</f>
        <v>0</v>
      </c>
      <c r="K38" s="79">
        <f>IF(ISNUMBER(FIND($K$1,Class)),1,0)</f>
        <v>0</v>
      </c>
      <c r="L38" s="79"/>
      <c r="M38" s="79"/>
      <c r="N38" s="79">
        <f>IF(ISNUMBER(FIND($N$1,Class)),1,0)</f>
        <v>0</v>
      </c>
      <c r="O38" s="79">
        <f>IF(ISNUMBER(FIND($O$1,Class)),1,0)</f>
        <v>0</v>
      </c>
      <c r="P38" s="79"/>
      <c r="Q38" s="79">
        <f>IF(ISNUMBER(FIND($Q$1,Class)),1,0)</f>
        <v>0</v>
      </c>
      <c r="R38" s="79">
        <f>IF(ISNUMBER(FIND($R$1,Class)),1,0)</f>
        <v>0</v>
      </c>
      <c r="S38" s="257"/>
      <c r="T38" s="79">
        <f>IF(ISNUMBER(FIND($T$1,Class)),1,0)</f>
        <v>0</v>
      </c>
      <c r="U38" s="257"/>
      <c r="V38" s="79">
        <f>IF(ISNUMBER(FIND($V$1,Class)),1,0)</f>
        <v>0</v>
      </c>
      <c r="W38" s="257"/>
      <c r="X38" s="79">
        <f>IF(ISNUMBER(FIND($X$1,Class)),1,0)</f>
        <v>0</v>
      </c>
      <c r="Y38" s="79">
        <f>IF(ISNUMBER(FIND($Y$1,Class)),1,0)</f>
        <v>0</v>
      </c>
      <c r="Z38" s="79">
        <f>IF(ISNUMBER(FIND($Z$1,Class)),1,0)</f>
        <v>0</v>
      </c>
      <c r="AA38" s="257"/>
      <c r="AB38" s="257"/>
      <c r="AC38" s="128"/>
      <c r="AD38" s="147"/>
      <c r="AF38" s="205" t="s">
        <v>460</v>
      </c>
      <c r="AG38" s="163" t="s">
        <v>461</v>
      </c>
      <c r="AH38" s="220" t="s">
        <v>390</v>
      </c>
      <c r="AI38" s="225" t="s">
        <v>256</v>
      </c>
      <c r="AJ38" s="163" t="s">
        <v>463</v>
      </c>
      <c r="AK38" s="163" t="s">
        <v>464</v>
      </c>
      <c r="AL38" s="163" t="s">
        <v>462</v>
      </c>
      <c r="AM38" s="1579"/>
      <c r="AP38" s="211"/>
      <c r="AQ38" s="211" t="s">
        <v>213</v>
      </c>
      <c r="AR38" s="211"/>
      <c r="AS38" s="211" t="s">
        <v>214</v>
      </c>
      <c r="AT38" s="211"/>
      <c r="AU38" s="211" t="s">
        <v>215</v>
      </c>
      <c r="AV38" s="211"/>
      <c r="AW38" s="290"/>
    </row>
    <row r="39" spans="1:49" ht="12.75" customHeight="1" thickBot="1">
      <c r="A39" s="81" t="s">
        <v>343</v>
      </c>
      <c r="B39" s="79" t="s">
        <v>337</v>
      </c>
      <c r="C39" s="79">
        <f>Dex_Mod_Current</f>
        <v>0</v>
      </c>
      <c r="D39" s="79">
        <v>1</v>
      </c>
      <c r="E39" s="79">
        <f>IF(Size="",0,VLOOKUP(Size,Table_Size,3,0))</f>
        <v>0</v>
      </c>
      <c r="F39" s="79">
        <f>Armor_Check</f>
        <v>0</v>
      </c>
      <c r="G39" s="79">
        <f t="shared" si="0"/>
        <v>0</v>
      </c>
      <c r="H39" s="79"/>
      <c r="I39" s="79">
        <f>IF(ISNUMBER(FIND($I$1,Class)),1,0)</f>
        <v>0</v>
      </c>
      <c r="J39" s="79"/>
      <c r="K39" s="79"/>
      <c r="L39" s="79"/>
      <c r="M39" s="79">
        <f>IF(ISNUMBER(FIND($M$1,Class)),1,0)</f>
        <v>0</v>
      </c>
      <c r="N39" s="79"/>
      <c r="O39" s="79">
        <f>IF(ISNUMBER(FIND($O$1,Class)),1,0)</f>
        <v>0</v>
      </c>
      <c r="P39" s="79">
        <f>IF(ISNUMBER(FIND($P$1,Class)),1,0)</f>
        <v>0</v>
      </c>
      <c r="Q39" s="79"/>
      <c r="R39" s="79"/>
      <c r="S39" s="79">
        <f>IF(ISNUMBER(FIND($S$1,Class)),1,0)</f>
        <v>0</v>
      </c>
      <c r="T39" s="79">
        <f>IF(ISNUMBER(FIND($T$1,Class)),1,0)</f>
        <v>0</v>
      </c>
      <c r="U39" s="79">
        <f>IF(ISNUMBER(FIND($U$1,Class)),1,0)</f>
        <v>0</v>
      </c>
      <c r="V39" s="257"/>
      <c r="W39" s="257"/>
      <c r="X39" s="257"/>
      <c r="Y39" s="257"/>
      <c r="Z39" s="257"/>
      <c r="AA39" s="257"/>
      <c r="AB39" s="79">
        <f>IF(ISNUMBER(FIND($AB$1,Class)),1,0)</f>
        <v>0</v>
      </c>
      <c r="AC39" s="128"/>
      <c r="AD39" s="147"/>
      <c r="AF39" s="206" t="str">
        <f>H1</f>
        <v>Barbarian</v>
      </c>
      <c r="AG39" s="79">
        <v>12</v>
      </c>
      <c r="AH39" s="221">
        <v>4</v>
      </c>
      <c r="AI39" s="226">
        <v>4</v>
      </c>
      <c r="AJ39" s="125">
        <v>6</v>
      </c>
      <c r="AK39" s="125">
        <v>5</v>
      </c>
      <c r="AL39" s="125">
        <v>5</v>
      </c>
      <c r="AM39" s="227">
        <v>0</v>
      </c>
      <c r="AP39" s="211" t="s">
        <v>478</v>
      </c>
      <c r="AQ39" s="211">
        <f>Class_1</f>
        <v>0</v>
      </c>
      <c r="AR39" s="199">
        <f>Level_1</f>
        <v>0</v>
      </c>
      <c r="AS39" s="211">
        <f>Class_2</f>
        <v>0</v>
      </c>
      <c r="AT39" s="199">
        <f>Level_2</f>
        <v>0</v>
      </c>
      <c r="AU39" s="211">
        <f>Class_3</f>
        <v>0</v>
      </c>
      <c r="AV39" s="199">
        <f>Level_3</f>
        <v>0</v>
      </c>
      <c r="AW39" s="291"/>
    </row>
    <row r="40" spans="1:49" ht="12.75" customHeight="1" thickBot="1">
      <c r="A40" s="81" t="s">
        <v>292</v>
      </c>
      <c r="B40" s="79" t="s">
        <v>155</v>
      </c>
      <c r="C40" s="79">
        <f>Wis_Mod_Current</f>
        <v>0</v>
      </c>
      <c r="D40" s="79">
        <v>1</v>
      </c>
      <c r="E40" s="79"/>
      <c r="F40" s="79"/>
      <c r="G40" s="79">
        <f t="shared" si="0"/>
        <v>0</v>
      </c>
      <c r="H40" s="79">
        <f>IF(ISNUMBER(FIND($H$1,Class)),1,0)</f>
        <v>0</v>
      </c>
      <c r="I40" s="79"/>
      <c r="J40" s="79"/>
      <c r="K40" s="79">
        <f>IF(ISNUMBER(FIND($K$1,Class)),1,0)</f>
        <v>0</v>
      </c>
      <c r="L40" s="79">
        <f>IF(ISNUMBER(FIND($L$1,Class)),1,0)</f>
        <v>0</v>
      </c>
      <c r="M40" s="79"/>
      <c r="N40" s="79"/>
      <c r="O40" s="79">
        <f>IF(ISNUMBER(FIND($O$1,Class)),1,0)</f>
        <v>0</v>
      </c>
      <c r="P40" s="79"/>
      <c r="Q40" s="79"/>
      <c r="R40" s="79"/>
      <c r="S40" s="79">
        <f>IF(ISNUMBER(FIND($S$1,Class)),1,0)</f>
        <v>0</v>
      </c>
      <c r="T40" s="257"/>
      <c r="U40" s="257"/>
      <c r="V40" s="257"/>
      <c r="W40" s="257"/>
      <c r="X40" s="257"/>
      <c r="Y40" s="257"/>
      <c r="Z40" s="257"/>
      <c r="AA40" s="79">
        <f>IF(ISNUMBER(FIND($AA$1,Class)),1,0)</f>
        <v>0</v>
      </c>
      <c r="AB40" s="257"/>
      <c r="AC40" s="128"/>
      <c r="AD40" s="147"/>
      <c r="AF40" s="206" t="str">
        <f>I1</f>
        <v>Bard</v>
      </c>
      <c r="AG40" s="79">
        <v>8</v>
      </c>
      <c r="AH40" s="221">
        <v>6</v>
      </c>
      <c r="AI40" s="226">
        <v>3</v>
      </c>
      <c r="AJ40" s="125">
        <v>5</v>
      </c>
      <c r="AK40" s="125">
        <v>6</v>
      </c>
      <c r="AL40" s="125">
        <v>6</v>
      </c>
      <c r="AM40" s="227">
        <v>8</v>
      </c>
      <c r="AO40" s="210" t="s">
        <v>73</v>
      </c>
      <c r="AP40" s="79">
        <f aca="true" t="shared" si="12" ref="AP40:AP46">IF(ISNUMBER(AQ40),AQ40,0)+IF(ISNUMBER(AS40),AS40,0)+IF(ISNUMBER(AU40),AU40,0)</f>
        <v>0</v>
      </c>
      <c r="AQ40" s="89" t="e">
        <f>VLOOKUP(AQ39,Table_Class,2,)+(((VLOOKUP(AQ39,Table_Class,2,)/2+1))*(AR39-1))</f>
        <v>#N/A</v>
      </c>
      <c r="AR40" s="212"/>
      <c r="AS40" s="89" t="e">
        <f>((VLOOKUP(AS39,Table_Class,2,)/2)+1)*AT39</f>
        <v>#N/A</v>
      </c>
      <c r="AT40" s="212"/>
      <c r="AU40" s="89" t="e">
        <f>(VLOOKUP(AU39,Table_Class,2,)/2)*AV39</f>
        <v>#N/A</v>
      </c>
      <c r="AV40" s="212"/>
      <c r="AW40" s="292"/>
    </row>
    <row r="41" spans="1:49" ht="12.75" customHeight="1" thickBot="1">
      <c r="A41" s="81" t="s">
        <v>344</v>
      </c>
      <c r="B41" s="79" t="s">
        <v>345</v>
      </c>
      <c r="C41" s="79">
        <f>Str_Mod_Current</f>
        <v>0</v>
      </c>
      <c r="D41" s="79">
        <v>1</v>
      </c>
      <c r="E41" s="79"/>
      <c r="F41" s="79">
        <f>Armor_Check</f>
        <v>0</v>
      </c>
      <c r="G41" s="79">
        <f t="shared" si="0"/>
        <v>0</v>
      </c>
      <c r="H41" s="79">
        <f>IF(ISNUMBER(FIND($H$1,Class)),1,0)</f>
        <v>0</v>
      </c>
      <c r="I41" s="79"/>
      <c r="J41" s="79"/>
      <c r="K41" s="79">
        <f>IF(ISNUMBER(FIND($K$1,Class)),1,0)</f>
        <v>0</v>
      </c>
      <c r="L41" s="79">
        <f>IF(ISNUMBER(FIND($L$1,Class)),1,0)</f>
        <v>0</v>
      </c>
      <c r="M41" s="79">
        <f>IF(ISNUMBER(FIND($M$1,Class)),1,0)</f>
        <v>0</v>
      </c>
      <c r="N41" s="79"/>
      <c r="O41" s="79">
        <f>IF(ISNUMBER(FIND($O$1,Class)),1,0)</f>
        <v>0</v>
      </c>
      <c r="P41" s="79">
        <f>IF(ISNUMBER(FIND($P$1,Class)),1,0)</f>
        <v>0</v>
      </c>
      <c r="Q41" s="79"/>
      <c r="R41" s="79"/>
      <c r="S41" s="257"/>
      <c r="T41" s="79">
        <f>IF(ISNUMBER(FIND($T$1,Class)),1,0)</f>
        <v>0</v>
      </c>
      <c r="U41" s="79">
        <f>IF(ISNUMBER(FIND($U$1,Class)),1,0)</f>
        <v>0</v>
      </c>
      <c r="V41" s="257"/>
      <c r="W41" s="257"/>
      <c r="X41" s="79">
        <f>IF(ISNUMBER(FIND($X$1,Class)),1,0)</f>
        <v>0</v>
      </c>
      <c r="Y41" s="257"/>
      <c r="Z41" s="257"/>
      <c r="AA41" s="257"/>
      <c r="AB41" s="257"/>
      <c r="AC41" s="128"/>
      <c r="AD41" s="147"/>
      <c r="AF41" s="206" t="str">
        <f>J1</f>
        <v>Cleric</v>
      </c>
      <c r="AG41" s="79">
        <v>8</v>
      </c>
      <c r="AH41" s="221">
        <v>2</v>
      </c>
      <c r="AI41" s="226">
        <v>3</v>
      </c>
      <c r="AJ41" s="125">
        <v>6</v>
      </c>
      <c r="AK41" s="125">
        <v>5</v>
      </c>
      <c r="AL41" s="125">
        <v>6</v>
      </c>
      <c r="AM41" s="227">
        <v>9</v>
      </c>
      <c r="AO41" s="210" t="s">
        <v>390</v>
      </c>
      <c r="AP41" s="79">
        <f t="shared" si="12"/>
        <v>0</v>
      </c>
      <c r="AQ41" s="89" t="e">
        <f>VLOOKUP(AQ39,Table_Class,3,)*AR39</f>
        <v>#N/A</v>
      </c>
      <c r="AR41" s="212"/>
      <c r="AS41" s="89" t="e">
        <f>VLOOKUP(AS39,Table_Class,3,)*AT39</f>
        <v>#N/A</v>
      </c>
      <c r="AT41" s="212"/>
      <c r="AU41" s="89" t="e">
        <f>VLOOKUP(AU39,Table_Class,3,)*AV39</f>
        <v>#N/A</v>
      </c>
      <c r="AV41" s="212"/>
      <c r="AW41" s="292"/>
    </row>
    <row r="42" spans="1:49" ht="12.75" customHeight="1" thickBot="1">
      <c r="A42" s="143" t="s">
        <v>293</v>
      </c>
      <c r="B42" s="144" t="s">
        <v>114</v>
      </c>
      <c r="C42" s="144">
        <f>Cha_Mod_Current</f>
        <v>0</v>
      </c>
      <c r="D42" s="144">
        <v>0</v>
      </c>
      <c r="E42" s="144"/>
      <c r="F42" s="144"/>
      <c r="G42" s="144">
        <f t="shared" si="0"/>
        <v>0</v>
      </c>
      <c r="H42" s="144"/>
      <c r="I42" s="144">
        <f>IF(ISNUMBER(FIND($I$1,Class)),1,0)</f>
        <v>0</v>
      </c>
      <c r="J42" s="144"/>
      <c r="K42" s="144"/>
      <c r="L42" s="144"/>
      <c r="M42" s="144"/>
      <c r="N42" s="144"/>
      <c r="O42" s="144"/>
      <c r="P42" s="144">
        <f>IF(ISNUMBER(FIND($P$1,Class)),1,0)</f>
        <v>0</v>
      </c>
      <c r="Q42" s="144">
        <f>IF(ISNUMBER(FIND($Q$1,Class)),1,0)</f>
        <v>0</v>
      </c>
      <c r="R42" s="144"/>
      <c r="S42" s="257"/>
      <c r="T42" s="257"/>
      <c r="U42" s="79">
        <f>IF(ISNUMBER(FIND($U$1,Class)),1,0)</f>
        <v>0</v>
      </c>
      <c r="V42" s="257"/>
      <c r="W42" s="257"/>
      <c r="X42" s="257"/>
      <c r="Y42" s="79">
        <f>IF(ISNUMBER(FIND($Y$1,Class)),1,0)</f>
        <v>0</v>
      </c>
      <c r="Z42" s="257"/>
      <c r="AA42" s="79">
        <f>IF(ISNUMBER(FIND($AA$1,Class)),1,0)</f>
        <v>0</v>
      </c>
      <c r="AB42" s="257"/>
      <c r="AC42" s="128"/>
      <c r="AD42" s="147"/>
      <c r="AF42" s="206" t="str">
        <f>K1</f>
        <v>Druid</v>
      </c>
      <c r="AG42" s="79">
        <v>8</v>
      </c>
      <c r="AH42" s="221">
        <v>4</v>
      </c>
      <c r="AI42" s="226">
        <v>3</v>
      </c>
      <c r="AJ42" s="125">
        <v>6</v>
      </c>
      <c r="AK42" s="125">
        <v>5</v>
      </c>
      <c r="AL42" s="125">
        <v>6</v>
      </c>
      <c r="AM42" s="227">
        <v>9</v>
      </c>
      <c r="AO42" s="210" t="s">
        <v>256</v>
      </c>
      <c r="AP42" s="79">
        <f>IF(ISNUMBER(AQ42),AQ42,0)+IF(ISNUMBER(AS42),AS42,0)+IF(ISNUMBER(AU42),AU42,0)</f>
        <v>0</v>
      </c>
      <c r="AQ42" s="89" t="e">
        <f>VLOOKUP(AR39,Table_Level_Dependent,VLOOKUP(AQ39,Table_Class,4,),0)</f>
        <v>#N/A</v>
      </c>
      <c r="AR42" s="212"/>
      <c r="AS42" s="89" t="e">
        <f>VLOOKUP(AT39,Table_Level_Dependent,VLOOKUP(AS39,Table_Class,4,),0)</f>
        <v>#N/A</v>
      </c>
      <c r="AT42" s="212"/>
      <c r="AU42" s="89" t="e">
        <f>VLOOKUP(AV39,Table_Level_Dependent,VLOOKUP(AU39,Table_Class,4,),0)</f>
        <v>#N/A</v>
      </c>
      <c r="AV42" s="212"/>
      <c r="AW42" s="292"/>
    </row>
    <row r="43" spans="1:49" ht="12.75" customHeight="1" thickBot="1">
      <c r="A43" s="145" t="s">
        <v>417</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6"/>
      <c r="AF43" s="206" t="str">
        <f>L1</f>
        <v>Fighter</v>
      </c>
      <c r="AG43" s="79">
        <v>10</v>
      </c>
      <c r="AH43" s="221">
        <v>2</v>
      </c>
      <c r="AI43" s="226">
        <v>4</v>
      </c>
      <c r="AJ43" s="125">
        <v>6</v>
      </c>
      <c r="AK43" s="125">
        <v>5</v>
      </c>
      <c r="AL43" s="125">
        <v>5</v>
      </c>
      <c r="AM43" s="227">
        <v>0</v>
      </c>
      <c r="AO43" s="210" t="s">
        <v>463</v>
      </c>
      <c r="AP43" s="79">
        <f t="shared" si="12"/>
        <v>0</v>
      </c>
      <c r="AQ43" s="89" t="e">
        <f>VLOOKUP(AR39,Table_Level_Dependent,VLOOKUP(AQ39,Table_Class,5,),0)</f>
        <v>#N/A</v>
      </c>
      <c r="AR43" s="212"/>
      <c r="AS43" s="89" t="e">
        <f>VLOOKUP(AT39,Table_Level_Dependent,VLOOKUP(AS39,Table_Class,5,),0)</f>
        <v>#N/A</v>
      </c>
      <c r="AT43" s="212"/>
      <c r="AU43" s="89" t="e">
        <f>VLOOKUP(AV39,Table_Level_Dependent,VLOOKUP(AU39,Table_Class,5,),0)</f>
        <v>#N/A</v>
      </c>
      <c r="AV43" s="212"/>
      <c r="AW43" s="292"/>
    </row>
    <row r="44" spans="1:49" ht="12.75" customHeight="1" thickBot="1">
      <c r="A44" s="128" t="s">
        <v>418</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47"/>
      <c r="AF44" s="207" t="str">
        <f>M1</f>
        <v>Monk</v>
      </c>
      <c r="AG44" s="79">
        <v>8</v>
      </c>
      <c r="AH44" s="221">
        <v>4</v>
      </c>
      <c r="AI44" s="228">
        <v>3</v>
      </c>
      <c r="AJ44" s="200">
        <v>6</v>
      </c>
      <c r="AK44" s="200">
        <v>6</v>
      </c>
      <c r="AL44" s="200">
        <v>6</v>
      </c>
      <c r="AM44" s="227">
        <v>0</v>
      </c>
      <c r="AO44" s="210" t="s">
        <v>464</v>
      </c>
      <c r="AP44" s="79">
        <f t="shared" si="12"/>
        <v>0</v>
      </c>
      <c r="AQ44" s="89" t="e">
        <f>VLOOKUP(AR39,Table_Level_Dependent,VLOOKUP(AQ39,Table_Class,6,),0)</f>
        <v>#N/A</v>
      </c>
      <c r="AR44" s="212"/>
      <c r="AS44" s="89" t="e">
        <f>VLOOKUP(AT39,Table_Level_Dependent,VLOOKUP(AS39,Table_Class,6,),0)</f>
        <v>#N/A</v>
      </c>
      <c r="AT44" s="212"/>
      <c r="AU44" s="89" t="e">
        <f>VLOOKUP(AV39,Table_Level_Dependent,VLOOKUP(AU39,Table_Class,6,),0)</f>
        <v>#N/A</v>
      </c>
      <c r="AV44" s="212"/>
      <c r="AW44" s="292"/>
    </row>
    <row r="45" spans="1:49" ht="12.75" customHeight="1">
      <c r="A45" s="78">
        <v>1</v>
      </c>
      <c r="B45" s="78">
        <v>2</v>
      </c>
      <c r="C45" s="78">
        <v>3</v>
      </c>
      <c r="D45" s="78">
        <v>4</v>
      </c>
      <c r="E45" s="78">
        <v>5</v>
      </c>
      <c r="F45" s="78">
        <v>6</v>
      </c>
      <c r="G45" s="78">
        <v>7</v>
      </c>
      <c r="H45" s="78">
        <v>8</v>
      </c>
      <c r="I45" s="78">
        <v>9</v>
      </c>
      <c r="J45" s="78">
        <v>10</v>
      </c>
      <c r="K45" s="78">
        <v>11</v>
      </c>
      <c r="L45" s="83">
        <v>12</v>
      </c>
      <c r="M45" s="83">
        <v>13</v>
      </c>
      <c r="N45" s="78">
        <v>14</v>
      </c>
      <c r="O45" s="78">
        <v>15</v>
      </c>
      <c r="P45" s="78">
        <v>16</v>
      </c>
      <c r="Q45" s="78">
        <v>17</v>
      </c>
      <c r="R45" s="78">
        <v>18</v>
      </c>
      <c r="T45" s="78"/>
      <c r="U45" s="78"/>
      <c r="V45" s="78"/>
      <c r="W45" s="78"/>
      <c r="X45" s="78"/>
      <c r="Y45" s="78"/>
      <c r="Z45" s="78"/>
      <c r="AA45" s="78"/>
      <c r="AB45" s="78"/>
      <c r="AC45" s="78">
        <v>19</v>
      </c>
      <c r="AD45" s="78">
        <v>20</v>
      </c>
      <c r="AF45" s="207" t="str">
        <f>N1</f>
        <v>Paladin</v>
      </c>
      <c r="AG45" s="201">
        <v>10</v>
      </c>
      <c r="AH45" s="221">
        <v>2</v>
      </c>
      <c r="AI45" s="228">
        <v>4</v>
      </c>
      <c r="AJ45" s="200">
        <v>6</v>
      </c>
      <c r="AK45" s="200">
        <v>5</v>
      </c>
      <c r="AL45" s="200">
        <v>6</v>
      </c>
      <c r="AM45" s="227">
        <v>7</v>
      </c>
      <c r="AO45" s="210" t="s">
        <v>462</v>
      </c>
      <c r="AP45" s="79">
        <f t="shared" si="12"/>
        <v>0</v>
      </c>
      <c r="AQ45" s="89" t="e">
        <f>VLOOKUP(AR39,Table_Level_Dependent,VLOOKUP(AQ39,Table_Class,7,),0)</f>
        <v>#N/A</v>
      </c>
      <c r="AR45" s="212"/>
      <c r="AS45" s="89" t="e">
        <f>VLOOKUP(AT39,Table_Level_Dependent,VLOOKUP(AS39,Table_Class,7,),0)</f>
        <v>#N/A</v>
      </c>
      <c r="AT45" s="212"/>
      <c r="AU45" s="89" t="e">
        <f>VLOOKUP(AV39,Table_Level_Dependent,VLOOKUP(AU39,Table_Class,7,),0)</f>
        <v>#N/A</v>
      </c>
      <c r="AV45" s="212"/>
      <c r="AW45" s="292"/>
    </row>
    <row r="46" spans="16:49" ht="12.75" customHeight="1">
      <c r="P46" s="208" t="s">
        <v>426</v>
      </c>
      <c r="Q46" s="91" t="s">
        <v>427</v>
      </c>
      <c r="R46" s="77"/>
      <c r="S46" s="77"/>
      <c r="AC46" s="78"/>
      <c r="AD46" s="78"/>
      <c r="AF46" s="207" t="str">
        <f>O1</f>
        <v>Ranger</v>
      </c>
      <c r="AG46" s="201">
        <v>10</v>
      </c>
      <c r="AH46" s="221">
        <v>6</v>
      </c>
      <c r="AI46" s="229">
        <v>4</v>
      </c>
      <c r="AJ46" s="200">
        <v>6</v>
      </c>
      <c r="AK46" s="200">
        <v>6</v>
      </c>
      <c r="AL46" s="200">
        <v>5</v>
      </c>
      <c r="AM46" s="227">
        <v>7</v>
      </c>
      <c r="AO46" s="209" t="s">
        <v>469</v>
      </c>
      <c r="AP46" s="79">
        <f t="shared" si="12"/>
        <v>0</v>
      </c>
      <c r="AQ46" s="89" t="e">
        <f>VLOOKUP(AR39,Table_Level_Dependent,VLOOKUP(AQ39,Table_Class,8,),0)</f>
        <v>#N/A</v>
      </c>
      <c r="AR46" s="212"/>
      <c r="AS46" s="89" t="e">
        <f>VLOOKUP(AT39,Table_Level_Dependent,VLOOKUP(AS39,Table_Class,8,),0)</f>
        <v>#N/A</v>
      </c>
      <c r="AT46" s="212"/>
      <c r="AU46" s="89" t="e">
        <f>VLOOKUP(AV39,Table_Level_Dependent,VLOOKUP(AU39,Table_Class,8,),0)</f>
        <v>#N/A</v>
      </c>
      <c r="AV46" s="212"/>
      <c r="AW46" s="212"/>
    </row>
    <row r="47" spans="1:42" ht="12.75" customHeight="1">
      <c r="A47" s="86" t="s">
        <v>263</v>
      </c>
      <c r="B47" s="82" t="s">
        <v>356</v>
      </c>
      <c r="C47" s="82" t="s">
        <v>346</v>
      </c>
      <c r="P47" s="89">
        <v>5</v>
      </c>
      <c r="Q47" s="89">
        <v>5</v>
      </c>
      <c r="R47" s="77"/>
      <c r="S47" s="77"/>
      <c r="AC47" s="78"/>
      <c r="AD47" s="78"/>
      <c r="AF47" s="207" t="str">
        <f>P1</f>
        <v>Rogue</v>
      </c>
      <c r="AG47" s="201">
        <v>8</v>
      </c>
      <c r="AH47" s="221">
        <v>8</v>
      </c>
      <c r="AI47" s="228">
        <v>3</v>
      </c>
      <c r="AJ47" s="200">
        <v>5</v>
      </c>
      <c r="AK47" s="200">
        <v>6</v>
      </c>
      <c r="AL47" s="200">
        <v>5</v>
      </c>
      <c r="AM47" s="227">
        <v>0</v>
      </c>
      <c r="AP47" s="78"/>
    </row>
    <row r="48" spans="1:42" ht="12.75" customHeight="1">
      <c r="A48" s="81" t="s">
        <v>351</v>
      </c>
      <c r="B48" s="79">
        <f>IF(Race="",0,VLOOKUP(Race,Table_Races,13,0))</f>
        <v>0</v>
      </c>
      <c r="C48" s="79">
        <f>$G$28</f>
        <v>0</v>
      </c>
      <c r="I48" s="83"/>
      <c r="J48" s="86" t="s">
        <v>310</v>
      </c>
      <c r="K48" s="82" t="s">
        <v>305</v>
      </c>
      <c r="P48" s="89">
        <v>10</v>
      </c>
      <c r="Q48" s="89">
        <v>10</v>
      </c>
      <c r="R48" s="77"/>
      <c r="S48" s="77"/>
      <c r="AC48" s="78"/>
      <c r="AD48" s="78"/>
      <c r="AF48" s="207" t="str">
        <f>Q1</f>
        <v>Sorcerer</v>
      </c>
      <c r="AG48" s="202">
        <v>6</v>
      </c>
      <c r="AH48" s="221">
        <v>2</v>
      </c>
      <c r="AI48" s="230">
        <v>2</v>
      </c>
      <c r="AJ48" s="203">
        <v>5</v>
      </c>
      <c r="AK48" s="203">
        <v>5</v>
      </c>
      <c r="AL48" s="203">
        <v>6</v>
      </c>
      <c r="AM48" s="227">
        <v>10</v>
      </c>
      <c r="AP48" s="78"/>
    </row>
    <row r="49" spans="1:42" ht="12.75" customHeight="1">
      <c r="A49" s="81" t="s">
        <v>352</v>
      </c>
      <c r="B49" s="79">
        <f>IF(Race="",0,VLOOKUP(Race,Table_Races,14,0))</f>
        <v>0</v>
      </c>
      <c r="C49" s="79">
        <f>$G$28</f>
        <v>0</v>
      </c>
      <c r="I49" s="83"/>
      <c r="J49" s="91" t="s">
        <v>307</v>
      </c>
      <c r="K49" s="79">
        <v>10</v>
      </c>
      <c r="P49" s="89">
        <v>15</v>
      </c>
      <c r="Q49" s="89">
        <v>10</v>
      </c>
      <c r="R49" s="77"/>
      <c r="S49" s="77"/>
      <c r="AC49" s="78"/>
      <c r="AD49" s="78"/>
      <c r="AF49" s="207" t="str">
        <f>R1</f>
        <v>Wizard</v>
      </c>
      <c r="AG49" s="202">
        <v>6</v>
      </c>
      <c r="AH49" s="221">
        <v>2</v>
      </c>
      <c r="AI49" s="230">
        <v>2</v>
      </c>
      <c r="AJ49" s="203">
        <v>5</v>
      </c>
      <c r="AK49" s="203">
        <v>5</v>
      </c>
      <c r="AL49" s="203">
        <v>6</v>
      </c>
      <c r="AM49" s="227">
        <v>9</v>
      </c>
      <c r="AO49" s="117" t="s">
        <v>482</v>
      </c>
      <c r="AP49" s="78">
        <f>IF(ISTEXT(Race),VLOOKUP(Race,Table_Races,10,0),0)</f>
        <v>0</v>
      </c>
    </row>
    <row r="50" spans="1:43" ht="12.75" customHeight="1">
      <c r="A50" s="81" t="s">
        <v>353</v>
      </c>
      <c r="B50" s="79">
        <f>IF(Race="",0,VLOOKUP(Race,Table_Races,15,0))</f>
        <v>0</v>
      </c>
      <c r="C50" s="79">
        <f>$G$28</f>
        <v>0</v>
      </c>
      <c r="I50" s="83"/>
      <c r="J50" s="91" t="s">
        <v>308</v>
      </c>
      <c r="K50" s="79">
        <v>15</v>
      </c>
      <c r="P50" s="89">
        <v>20</v>
      </c>
      <c r="Q50" s="89">
        <v>15</v>
      </c>
      <c r="R50" s="77"/>
      <c r="S50" s="77"/>
      <c r="AC50" s="78"/>
      <c r="AD50" s="78"/>
      <c r="AF50" s="207" t="s">
        <v>631</v>
      </c>
      <c r="AG50" s="202">
        <v>10</v>
      </c>
      <c r="AH50" s="221">
        <v>4</v>
      </c>
      <c r="AI50" s="230">
        <v>4</v>
      </c>
      <c r="AJ50" s="203">
        <v>8</v>
      </c>
      <c r="AK50" s="203">
        <v>8</v>
      </c>
      <c r="AL50" s="203">
        <v>7</v>
      </c>
      <c r="AM50" s="227">
        <v>9</v>
      </c>
      <c r="AQ50" s="117"/>
    </row>
    <row r="51" spans="1:39" ht="12.75" customHeight="1">
      <c r="A51" s="81" t="s">
        <v>354</v>
      </c>
      <c r="B51" s="79">
        <f>IF(Race="",0,VLOOKUP(Race,Table_Races,16,0))</f>
        <v>0</v>
      </c>
      <c r="C51" s="79">
        <f>$G$28</f>
        <v>0</v>
      </c>
      <c r="I51" s="83"/>
      <c r="J51" s="91" t="s">
        <v>309</v>
      </c>
      <c r="K51" s="79">
        <v>20</v>
      </c>
      <c r="P51" s="89">
        <v>25</v>
      </c>
      <c r="Q51" s="89">
        <v>20</v>
      </c>
      <c r="T51" s="78"/>
      <c r="U51" s="78"/>
      <c r="V51" s="78"/>
      <c r="W51" s="78"/>
      <c r="X51" s="78"/>
      <c r="Y51" s="78"/>
      <c r="Z51" s="78"/>
      <c r="AA51" s="78"/>
      <c r="AB51" s="78"/>
      <c r="AC51" s="78"/>
      <c r="AF51" s="207" t="s">
        <v>632</v>
      </c>
      <c r="AG51" s="202">
        <v>6</v>
      </c>
      <c r="AH51" s="221">
        <v>4</v>
      </c>
      <c r="AI51" s="230">
        <v>2</v>
      </c>
      <c r="AJ51" s="203">
        <v>7</v>
      </c>
      <c r="AK51" s="203">
        <v>8</v>
      </c>
      <c r="AL51" s="203">
        <v>8</v>
      </c>
      <c r="AM51" s="227">
        <v>11</v>
      </c>
    </row>
    <row r="52" spans="1:39" ht="12.75" customHeight="1">
      <c r="A52" s="81" t="s">
        <v>355</v>
      </c>
      <c r="B52" s="79">
        <f>IF(Race="",0,VLOOKUP(Race,Table_Races,17,0))</f>
        <v>0</v>
      </c>
      <c r="C52" s="79">
        <f>$G$28</f>
        <v>0</v>
      </c>
      <c r="I52" s="83"/>
      <c r="J52" s="91" t="s">
        <v>306</v>
      </c>
      <c r="K52" s="79">
        <v>25</v>
      </c>
      <c r="P52" s="89">
        <v>30</v>
      </c>
      <c r="Q52" s="89">
        <v>20</v>
      </c>
      <c r="T52" s="78"/>
      <c r="U52" s="78"/>
      <c r="V52" s="78"/>
      <c r="W52" s="78"/>
      <c r="X52" s="78"/>
      <c r="Y52" s="78"/>
      <c r="Z52" s="78"/>
      <c r="AA52" s="78"/>
      <c r="AB52" s="78"/>
      <c r="AC52" s="78"/>
      <c r="AF52" s="207" t="s">
        <v>633</v>
      </c>
      <c r="AG52" s="202">
        <v>8</v>
      </c>
      <c r="AH52" s="221">
        <v>4</v>
      </c>
      <c r="AI52" s="230">
        <v>3</v>
      </c>
      <c r="AJ52" s="203">
        <v>7</v>
      </c>
      <c r="AK52" s="203">
        <v>8</v>
      </c>
      <c r="AL52" s="203">
        <v>7</v>
      </c>
      <c r="AM52" s="227">
        <v>0</v>
      </c>
    </row>
    <row r="53" spans="9:39" ht="12.75" customHeight="1">
      <c r="I53" s="83"/>
      <c r="J53" s="94" t="s">
        <v>470</v>
      </c>
      <c r="K53" s="83"/>
      <c r="P53" s="89">
        <v>35</v>
      </c>
      <c r="Q53" s="89">
        <v>25</v>
      </c>
      <c r="T53" s="78"/>
      <c r="U53" s="78"/>
      <c r="V53" s="78"/>
      <c r="W53" s="78"/>
      <c r="X53" s="78"/>
      <c r="Y53" s="78"/>
      <c r="Z53" s="78"/>
      <c r="AA53" s="78"/>
      <c r="AB53" s="78"/>
      <c r="AC53" s="78"/>
      <c r="AF53" s="207" t="s">
        <v>634</v>
      </c>
      <c r="AG53" s="202">
        <v>12</v>
      </c>
      <c r="AH53" s="221">
        <v>2</v>
      </c>
      <c r="AI53" s="230">
        <v>3</v>
      </c>
      <c r="AJ53" s="203">
        <v>8</v>
      </c>
      <c r="AK53" s="203">
        <v>7</v>
      </c>
      <c r="AL53" s="203">
        <v>8</v>
      </c>
      <c r="AM53" s="227">
        <v>11</v>
      </c>
    </row>
    <row r="54" spans="5:39" ht="12.75" customHeight="1">
      <c r="E54" s="18"/>
      <c r="F54" s="18"/>
      <c r="I54" s="83"/>
      <c r="J54" s="77"/>
      <c r="K54" s="77"/>
      <c r="L54" s="18"/>
      <c r="M54" s="18"/>
      <c r="N54" s="18"/>
      <c r="O54" s="77"/>
      <c r="P54" s="89">
        <v>40</v>
      </c>
      <c r="Q54" s="89">
        <v>30</v>
      </c>
      <c r="R54" s="77"/>
      <c r="S54" s="77"/>
      <c r="AF54" s="207" t="s">
        <v>635</v>
      </c>
      <c r="AG54" s="202">
        <v>10</v>
      </c>
      <c r="AH54" s="221">
        <v>4</v>
      </c>
      <c r="AI54" s="230">
        <v>4</v>
      </c>
      <c r="AJ54" s="203">
        <v>7</v>
      </c>
      <c r="AK54" s="203">
        <v>8</v>
      </c>
      <c r="AL54" s="203">
        <v>7</v>
      </c>
      <c r="AM54" s="227">
        <v>0</v>
      </c>
    </row>
    <row r="55" spans="1:39" ht="12.75" customHeight="1">
      <c r="A55" s="82" t="s">
        <v>256</v>
      </c>
      <c r="B55" s="82" t="s">
        <v>257</v>
      </c>
      <c r="C55" s="82" t="s">
        <v>258</v>
      </c>
      <c r="D55" s="82" t="s">
        <v>259</v>
      </c>
      <c r="E55" s="18"/>
      <c r="F55" s="18"/>
      <c r="I55" s="83"/>
      <c r="J55" s="77"/>
      <c r="K55" s="77"/>
      <c r="L55" s="18"/>
      <c r="M55" s="18"/>
      <c r="N55" s="18"/>
      <c r="O55" s="77"/>
      <c r="P55" s="89">
        <v>45</v>
      </c>
      <c r="Q55" s="89">
        <v>30</v>
      </c>
      <c r="R55" s="77"/>
      <c r="S55" s="77"/>
      <c r="AF55" s="207" t="s">
        <v>636</v>
      </c>
      <c r="AG55" s="202">
        <v>10</v>
      </c>
      <c r="AH55" s="221">
        <v>2</v>
      </c>
      <c r="AI55" s="230">
        <v>4</v>
      </c>
      <c r="AJ55" s="203">
        <v>8</v>
      </c>
      <c r="AK55" s="203">
        <v>7</v>
      </c>
      <c r="AL55" s="203">
        <v>7</v>
      </c>
      <c r="AM55" s="227">
        <v>10</v>
      </c>
    </row>
    <row r="56" spans="1:39" ht="12.75" customHeight="1">
      <c r="A56" s="79">
        <v>0</v>
      </c>
      <c r="B56" s="79">
        <f aca="true" t="shared" si="13" ref="B56:D61">MAX(A56-5,0)</f>
        <v>0</v>
      </c>
      <c r="C56" s="79">
        <f t="shared" si="13"/>
        <v>0</v>
      </c>
      <c r="D56" s="79">
        <f t="shared" si="13"/>
        <v>0</v>
      </c>
      <c r="E56" s="18"/>
      <c r="F56" s="18"/>
      <c r="H56" s="83"/>
      <c r="I56" s="83"/>
      <c r="J56" s="77"/>
      <c r="K56" s="77"/>
      <c r="L56" s="18"/>
      <c r="M56" s="18"/>
      <c r="N56" s="18"/>
      <c r="O56" s="77"/>
      <c r="P56" s="89">
        <v>50</v>
      </c>
      <c r="Q56" s="89">
        <v>35</v>
      </c>
      <c r="R56" s="77"/>
      <c r="S56" s="77"/>
      <c r="AF56" s="207" t="s">
        <v>637</v>
      </c>
      <c r="AG56" s="202">
        <v>6</v>
      </c>
      <c r="AH56" s="221">
        <v>4</v>
      </c>
      <c r="AI56" s="230">
        <v>2</v>
      </c>
      <c r="AJ56" s="203">
        <v>7</v>
      </c>
      <c r="AK56" s="203">
        <v>7</v>
      </c>
      <c r="AL56" s="203">
        <v>8</v>
      </c>
      <c r="AM56" s="227">
        <v>11</v>
      </c>
    </row>
    <row r="57" spans="1:39" ht="12.75" customHeight="1">
      <c r="A57" s="79">
        <v>1</v>
      </c>
      <c r="B57" s="79">
        <f t="shared" si="13"/>
        <v>0</v>
      </c>
      <c r="C57" s="79">
        <f t="shared" si="13"/>
        <v>0</v>
      </c>
      <c r="D57" s="79">
        <f t="shared" si="13"/>
        <v>0</v>
      </c>
      <c r="E57" s="18"/>
      <c r="F57" s="18"/>
      <c r="G57" s="77"/>
      <c r="H57" s="83"/>
      <c r="I57" s="83"/>
      <c r="J57" s="77"/>
      <c r="K57" s="77"/>
      <c r="L57" s="18"/>
      <c r="M57" s="18"/>
      <c r="N57" s="18"/>
      <c r="O57" s="77"/>
      <c r="P57" s="89">
        <v>55</v>
      </c>
      <c r="Q57" s="89">
        <v>40</v>
      </c>
      <c r="R57" s="77"/>
      <c r="S57" s="77"/>
      <c r="AF57" s="207" t="s">
        <v>638</v>
      </c>
      <c r="AG57" s="202">
        <v>6</v>
      </c>
      <c r="AH57" s="221">
        <v>2</v>
      </c>
      <c r="AI57" s="230">
        <v>2</v>
      </c>
      <c r="AJ57" s="203">
        <v>7</v>
      </c>
      <c r="AK57" s="203">
        <v>7</v>
      </c>
      <c r="AL57" s="203">
        <v>8</v>
      </c>
      <c r="AM57" s="227">
        <v>11</v>
      </c>
    </row>
    <row r="58" spans="1:39" ht="12.75" customHeight="1">
      <c r="A58" s="79">
        <v>2</v>
      </c>
      <c r="B58" s="79">
        <f t="shared" si="13"/>
        <v>0</v>
      </c>
      <c r="C58" s="79">
        <f t="shared" si="13"/>
        <v>0</v>
      </c>
      <c r="D58" s="79">
        <f t="shared" si="13"/>
        <v>0</v>
      </c>
      <c r="E58" s="18"/>
      <c r="F58" s="89" t="s">
        <v>52</v>
      </c>
      <c r="G58" s="77"/>
      <c r="H58" s="83"/>
      <c r="I58" s="83"/>
      <c r="J58" s="77"/>
      <c r="K58" s="77"/>
      <c r="L58" s="18"/>
      <c r="M58" s="18"/>
      <c r="N58" s="18"/>
      <c r="O58" s="77"/>
      <c r="P58" s="89">
        <v>60</v>
      </c>
      <c r="Q58" s="89">
        <v>40</v>
      </c>
      <c r="R58" s="77"/>
      <c r="S58" s="77"/>
      <c r="AF58" s="207" t="s">
        <v>639</v>
      </c>
      <c r="AG58" s="202">
        <v>8</v>
      </c>
      <c r="AH58" s="221">
        <v>8</v>
      </c>
      <c r="AI58" s="230">
        <v>3</v>
      </c>
      <c r="AJ58" s="203">
        <v>7</v>
      </c>
      <c r="AK58" s="203">
        <v>8</v>
      </c>
      <c r="AL58" s="203">
        <v>8</v>
      </c>
      <c r="AM58" s="227">
        <v>0</v>
      </c>
    </row>
    <row r="59" spans="1:39" ht="12.75" customHeight="1" thickBot="1">
      <c r="A59" s="79">
        <v>3</v>
      </c>
      <c r="B59" s="79">
        <f t="shared" si="13"/>
        <v>0</v>
      </c>
      <c r="C59" s="79">
        <f t="shared" si="13"/>
        <v>0</v>
      </c>
      <c r="D59" s="79">
        <f t="shared" si="13"/>
        <v>0</v>
      </c>
      <c r="F59" s="89" t="s">
        <v>53</v>
      </c>
      <c r="G59" s="77"/>
      <c r="H59" s="85" t="s">
        <v>241</v>
      </c>
      <c r="I59" s="82" t="s">
        <v>242</v>
      </c>
      <c r="J59" s="82" t="s">
        <v>343</v>
      </c>
      <c r="K59" s="82" t="s">
        <v>286</v>
      </c>
      <c r="L59" s="82" t="s">
        <v>571</v>
      </c>
      <c r="M59" s="82" t="s">
        <v>252</v>
      </c>
      <c r="N59" s="82" t="s">
        <v>78</v>
      </c>
      <c r="O59" s="77"/>
      <c r="P59" s="89">
        <v>65</v>
      </c>
      <c r="Q59" s="89">
        <v>45</v>
      </c>
      <c r="R59" s="77"/>
      <c r="S59" s="77"/>
      <c r="AF59" s="367" t="s">
        <v>640</v>
      </c>
      <c r="AG59" s="202">
        <v>8</v>
      </c>
      <c r="AH59" s="221">
        <v>6</v>
      </c>
      <c r="AI59" s="230">
        <v>3</v>
      </c>
      <c r="AJ59" s="203">
        <v>7</v>
      </c>
      <c r="AK59" s="203">
        <v>8</v>
      </c>
      <c r="AL59" s="203">
        <v>7</v>
      </c>
      <c r="AM59" s="227">
        <v>0</v>
      </c>
    </row>
    <row r="60" spans="1:39" ht="12.75" customHeight="1" thickBot="1">
      <c r="A60" s="79">
        <v>4</v>
      </c>
      <c r="B60" s="79">
        <f t="shared" si="13"/>
        <v>0</v>
      </c>
      <c r="C60" s="79">
        <f t="shared" si="13"/>
        <v>0</v>
      </c>
      <c r="D60" s="79">
        <f t="shared" si="13"/>
        <v>0</v>
      </c>
      <c r="F60" s="83" t="s">
        <v>471</v>
      </c>
      <c r="G60" s="77"/>
      <c r="H60" s="89" t="s">
        <v>243</v>
      </c>
      <c r="I60" s="79">
        <v>0.125</v>
      </c>
      <c r="J60" s="79">
        <v>16</v>
      </c>
      <c r="K60" s="79">
        <v>-8</v>
      </c>
      <c r="L60" s="79">
        <f>Dex_Mod</f>
        <v>0</v>
      </c>
      <c r="M60" s="79">
        <v>8</v>
      </c>
      <c r="N60" s="79">
        <v>8</v>
      </c>
      <c r="O60" s="77"/>
      <c r="P60" s="89">
        <v>70</v>
      </c>
      <c r="Q60" s="89">
        <v>50</v>
      </c>
      <c r="R60" s="77"/>
      <c r="S60" s="77"/>
      <c r="AF60" s="369" t="str">
        <f>AC1</f>
        <v>Custom_1</v>
      </c>
      <c r="AG60" s="146"/>
      <c r="AH60" s="223"/>
      <c r="AI60" s="231"/>
      <c r="AJ60" s="146"/>
      <c r="AK60" s="146"/>
      <c r="AL60" s="146"/>
      <c r="AM60" s="232"/>
    </row>
    <row r="61" spans="1:39" ht="12.75" customHeight="1" thickBot="1">
      <c r="A61" s="79">
        <v>5</v>
      </c>
      <c r="B61" s="79">
        <f t="shared" si="13"/>
        <v>0</v>
      </c>
      <c r="C61" s="79">
        <f t="shared" si="13"/>
        <v>0</v>
      </c>
      <c r="D61" s="79">
        <f t="shared" si="13"/>
        <v>0</v>
      </c>
      <c r="F61" s="77"/>
      <c r="G61" s="77"/>
      <c r="H61" s="89" t="s">
        <v>244</v>
      </c>
      <c r="I61" s="79">
        <v>0.25</v>
      </c>
      <c r="J61" s="79">
        <v>12</v>
      </c>
      <c r="K61" s="79">
        <v>-4</v>
      </c>
      <c r="L61" s="79">
        <f>Dex_Mod</f>
        <v>0</v>
      </c>
      <c r="M61" s="79">
        <v>4</v>
      </c>
      <c r="N61" s="79">
        <v>4</v>
      </c>
      <c r="O61" s="77"/>
      <c r="P61" s="89">
        <v>75</v>
      </c>
      <c r="Q61" s="89">
        <v>50</v>
      </c>
      <c r="R61" s="77"/>
      <c r="S61" s="77"/>
      <c r="AF61" s="368" t="str">
        <f>AD1</f>
        <v>Custom_2</v>
      </c>
      <c r="AG61" s="146"/>
      <c r="AH61" s="223"/>
      <c r="AI61" s="233"/>
      <c r="AJ61" s="234"/>
      <c r="AK61" s="234"/>
      <c r="AL61" s="234"/>
      <c r="AM61" s="235"/>
    </row>
    <row r="62" spans="1:19" ht="12.75" customHeight="1">
      <c r="A62" s="79">
        <v>6</v>
      </c>
      <c r="B62" s="79">
        <v>1</v>
      </c>
      <c r="C62" s="79">
        <f aca="true" t="shared" si="14" ref="C62:D66">MAX(B62-5,0)</f>
        <v>0</v>
      </c>
      <c r="D62" s="79">
        <f t="shared" si="14"/>
        <v>0</v>
      </c>
      <c r="F62" s="79"/>
      <c r="G62" s="77"/>
      <c r="H62" s="130" t="s">
        <v>245</v>
      </c>
      <c r="I62" s="79">
        <v>0.5</v>
      </c>
      <c r="J62" s="79">
        <v>8</v>
      </c>
      <c r="K62" s="79">
        <v>-2</v>
      </c>
      <c r="L62" s="79">
        <f>Dex_Mod</f>
        <v>0</v>
      </c>
      <c r="M62" s="79">
        <v>2</v>
      </c>
      <c r="N62" s="79">
        <v>2</v>
      </c>
      <c r="O62" s="77"/>
      <c r="P62" s="89">
        <v>80</v>
      </c>
      <c r="Q62" s="89">
        <v>55</v>
      </c>
      <c r="R62" s="77"/>
      <c r="S62" s="77"/>
    </row>
    <row r="63" spans="1:19" ht="12.75" customHeight="1">
      <c r="A63" s="79">
        <v>7</v>
      </c>
      <c r="B63" s="79">
        <v>2</v>
      </c>
      <c r="C63" s="79">
        <f t="shared" si="14"/>
        <v>0</v>
      </c>
      <c r="D63" s="79">
        <f t="shared" si="14"/>
        <v>0</v>
      </c>
      <c r="F63" s="89" t="s">
        <v>251</v>
      </c>
      <c r="G63" s="77"/>
      <c r="H63" s="130" t="s">
        <v>246</v>
      </c>
      <c r="I63" s="79">
        <v>0.75</v>
      </c>
      <c r="J63" s="79">
        <v>4</v>
      </c>
      <c r="K63" s="79">
        <v>-1</v>
      </c>
      <c r="L63" s="79">
        <f aca="true" t="shared" si="15" ref="L63:L68">Str_Mod</f>
        <v>0</v>
      </c>
      <c r="M63" s="79">
        <v>1</v>
      </c>
      <c r="N63" s="79">
        <v>1</v>
      </c>
      <c r="O63" s="77"/>
      <c r="P63" s="89">
        <v>85</v>
      </c>
      <c r="Q63" s="89">
        <v>60</v>
      </c>
      <c r="R63" s="77"/>
      <c r="S63" s="77"/>
    </row>
    <row r="64" spans="1:19" ht="12.75" customHeight="1">
      <c r="A64" s="79">
        <v>8</v>
      </c>
      <c r="B64" s="79">
        <v>3</v>
      </c>
      <c r="C64" s="79">
        <f t="shared" si="14"/>
        <v>0</v>
      </c>
      <c r="D64" s="79">
        <f t="shared" si="14"/>
        <v>0</v>
      </c>
      <c r="F64" s="89" t="s">
        <v>18</v>
      </c>
      <c r="G64" s="77"/>
      <c r="H64" s="130" t="s">
        <v>211</v>
      </c>
      <c r="I64" s="79">
        <v>1</v>
      </c>
      <c r="J64" s="79">
        <v>0</v>
      </c>
      <c r="K64" s="79">
        <v>0</v>
      </c>
      <c r="L64" s="79">
        <f t="shared" si="15"/>
        <v>0</v>
      </c>
      <c r="M64" s="79">
        <v>0</v>
      </c>
      <c r="N64" s="79">
        <v>0</v>
      </c>
      <c r="O64" s="77"/>
      <c r="P64" s="89">
        <v>90</v>
      </c>
      <c r="Q64" s="89">
        <v>60</v>
      </c>
      <c r="R64" s="77"/>
      <c r="S64" s="77"/>
    </row>
    <row r="65" spans="1:19" ht="12.75" customHeight="1">
      <c r="A65" s="79">
        <v>9</v>
      </c>
      <c r="B65" s="79">
        <v>4</v>
      </c>
      <c r="C65" s="79">
        <f t="shared" si="14"/>
        <v>0</v>
      </c>
      <c r="D65" s="79">
        <f t="shared" si="14"/>
        <v>0</v>
      </c>
      <c r="F65" s="89" t="s">
        <v>19</v>
      </c>
      <c r="G65" s="77"/>
      <c r="H65" s="89" t="s">
        <v>247</v>
      </c>
      <c r="I65" s="79">
        <v>2</v>
      </c>
      <c r="J65" s="79">
        <v>-4</v>
      </c>
      <c r="K65" s="79">
        <v>1</v>
      </c>
      <c r="L65" s="79">
        <f t="shared" si="15"/>
        <v>0</v>
      </c>
      <c r="M65" s="79">
        <v>-1</v>
      </c>
      <c r="N65" s="79">
        <v>-1</v>
      </c>
      <c r="O65" s="77"/>
      <c r="P65" s="89">
        <v>95</v>
      </c>
      <c r="Q65" s="89">
        <v>65</v>
      </c>
      <c r="R65" s="77"/>
      <c r="S65" s="77"/>
    </row>
    <row r="66" spans="1:19" ht="12.75" customHeight="1">
      <c r="A66" s="79">
        <v>10</v>
      </c>
      <c r="B66" s="79">
        <v>5</v>
      </c>
      <c r="C66" s="79">
        <f t="shared" si="14"/>
        <v>0</v>
      </c>
      <c r="D66" s="79">
        <f t="shared" si="14"/>
        <v>0</v>
      </c>
      <c r="F66" s="89" t="s">
        <v>20</v>
      </c>
      <c r="G66" s="77"/>
      <c r="H66" s="89" t="s">
        <v>248</v>
      </c>
      <c r="I66" s="79">
        <v>4</v>
      </c>
      <c r="J66" s="79">
        <v>-8</v>
      </c>
      <c r="K66" s="79">
        <v>2</v>
      </c>
      <c r="L66" s="79">
        <f t="shared" si="15"/>
        <v>0</v>
      </c>
      <c r="M66" s="79">
        <v>-2</v>
      </c>
      <c r="N66" s="79">
        <v>-2</v>
      </c>
      <c r="O66" s="77"/>
      <c r="P66" s="89">
        <v>100</v>
      </c>
      <c r="Q66" s="89">
        <v>70</v>
      </c>
      <c r="R66" s="77"/>
      <c r="S66" s="77"/>
    </row>
    <row r="67" spans="1:19" ht="12.75" customHeight="1">
      <c r="A67" s="79">
        <v>11</v>
      </c>
      <c r="B67" s="79">
        <v>6</v>
      </c>
      <c r="C67" s="79">
        <v>1</v>
      </c>
      <c r="D67" s="79">
        <f>MAX(C67-5,0)</f>
        <v>0</v>
      </c>
      <c r="F67" s="89" t="s">
        <v>21</v>
      </c>
      <c r="G67" s="77"/>
      <c r="H67" s="89" t="s">
        <v>249</v>
      </c>
      <c r="I67" s="79">
        <v>8</v>
      </c>
      <c r="J67" s="79">
        <v>-12</v>
      </c>
      <c r="K67" s="79">
        <v>4</v>
      </c>
      <c r="L67" s="79">
        <f t="shared" si="15"/>
        <v>0</v>
      </c>
      <c r="M67" s="79">
        <v>-4</v>
      </c>
      <c r="N67" s="79">
        <v>-4</v>
      </c>
      <c r="O67" s="77"/>
      <c r="P67" s="89">
        <v>105</v>
      </c>
      <c r="Q67" s="89">
        <v>70</v>
      </c>
      <c r="R67" s="77"/>
      <c r="S67" s="77"/>
    </row>
    <row r="68" spans="1:19" ht="12.75" customHeight="1">
      <c r="A68" s="79">
        <v>12</v>
      </c>
      <c r="B68" s="79">
        <v>7</v>
      </c>
      <c r="C68" s="79">
        <v>2</v>
      </c>
      <c r="D68" s="79">
        <f>MAX(C68-5,0)</f>
        <v>0</v>
      </c>
      <c r="F68" s="89" t="s">
        <v>22</v>
      </c>
      <c r="G68" s="77"/>
      <c r="H68" s="89" t="s">
        <v>250</v>
      </c>
      <c r="I68" s="79">
        <v>16</v>
      </c>
      <c r="J68" s="79">
        <v>-16</v>
      </c>
      <c r="K68" s="79">
        <v>8</v>
      </c>
      <c r="L68" s="79">
        <f t="shared" si="15"/>
        <v>0</v>
      </c>
      <c r="M68" s="79">
        <v>-8</v>
      </c>
      <c r="N68" s="79">
        <v>-8</v>
      </c>
      <c r="O68" s="77"/>
      <c r="P68" s="89">
        <v>110</v>
      </c>
      <c r="Q68" s="89">
        <v>75</v>
      </c>
      <c r="R68" s="77"/>
      <c r="S68" s="77"/>
    </row>
    <row r="69" spans="1:19" ht="12.75" customHeight="1">
      <c r="A69" s="79">
        <v>13</v>
      </c>
      <c r="B69" s="79">
        <v>8</v>
      </c>
      <c r="C69" s="79">
        <v>3</v>
      </c>
      <c r="D69" s="79">
        <f>MAX(C69-5,0)</f>
        <v>0</v>
      </c>
      <c r="F69" s="161" t="s">
        <v>473</v>
      </c>
      <c r="G69" s="77"/>
      <c r="H69" s="78" t="s">
        <v>477</v>
      </c>
      <c r="O69" s="77"/>
      <c r="P69" s="89">
        <v>115</v>
      </c>
      <c r="Q69" s="89">
        <v>80</v>
      </c>
      <c r="R69" s="77"/>
      <c r="S69" s="77"/>
    </row>
    <row r="70" spans="1:19" ht="12.75" customHeight="1">
      <c r="A70" s="79">
        <v>14</v>
      </c>
      <c r="B70" s="79">
        <v>9</v>
      </c>
      <c r="C70" s="79">
        <v>4</v>
      </c>
      <c r="D70" s="79">
        <f>MAX(C70-5,0)</f>
        <v>0</v>
      </c>
      <c r="O70" s="77"/>
      <c r="P70" s="89">
        <v>120</v>
      </c>
      <c r="Q70" s="89">
        <v>80</v>
      </c>
      <c r="R70" s="77"/>
      <c r="S70" s="77"/>
    </row>
    <row r="71" spans="1:19" ht="12.75" customHeight="1">
      <c r="A71" s="79">
        <v>15</v>
      </c>
      <c r="B71" s="79">
        <v>10</v>
      </c>
      <c r="C71" s="79">
        <v>5</v>
      </c>
      <c r="D71" s="79">
        <f>MAX(C71-5,0)</f>
        <v>0</v>
      </c>
      <c r="G71" s="77"/>
      <c r="H71" s="77"/>
      <c r="O71" s="77"/>
      <c r="P71" s="94" t="s">
        <v>474</v>
      </c>
      <c r="R71" s="77"/>
      <c r="S71" s="77"/>
    </row>
    <row r="72" spans="1:19" ht="12.75" customHeight="1">
      <c r="A72" s="79">
        <v>16</v>
      </c>
      <c r="B72" s="79">
        <v>11</v>
      </c>
      <c r="C72" s="79">
        <v>6</v>
      </c>
      <c r="D72" s="79">
        <v>1</v>
      </c>
      <c r="G72" s="77"/>
      <c r="H72" s="77"/>
      <c r="O72" s="77"/>
      <c r="P72" s="77"/>
      <c r="R72" s="77"/>
      <c r="S72" s="77"/>
    </row>
    <row r="73" spans="1:19" ht="12.75" customHeight="1">
      <c r="A73" s="79">
        <v>17</v>
      </c>
      <c r="B73" s="79">
        <v>12</v>
      </c>
      <c r="C73" s="79">
        <v>7</v>
      </c>
      <c r="D73" s="79">
        <v>2</v>
      </c>
      <c r="G73" s="77"/>
      <c r="H73" s="77"/>
      <c r="O73" s="77"/>
      <c r="P73" s="77"/>
      <c r="R73" s="77"/>
      <c r="S73" s="77"/>
    </row>
    <row r="74" spans="1:19" ht="12.75" customHeight="1">
      <c r="A74" s="79">
        <v>18</v>
      </c>
      <c r="B74" s="79">
        <v>13</v>
      </c>
      <c r="C74" s="79">
        <v>8</v>
      </c>
      <c r="D74" s="79">
        <v>3</v>
      </c>
      <c r="G74" s="77"/>
      <c r="H74" s="77"/>
      <c r="O74" s="77"/>
      <c r="P74" s="77"/>
      <c r="R74" s="77"/>
      <c r="S74" s="77"/>
    </row>
    <row r="75" spans="1:19" ht="12.75" customHeight="1">
      <c r="A75" s="79">
        <v>19</v>
      </c>
      <c r="B75" s="79">
        <v>14</v>
      </c>
      <c r="C75" s="79">
        <v>9</v>
      </c>
      <c r="D75" s="79">
        <v>4</v>
      </c>
      <c r="G75" s="77"/>
      <c r="H75" s="77"/>
      <c r="O75" s="77"/>
      <c r="P75" s="77"/>
      <c r="R75" s="77"/>
      <c r="S75" s="77"/>
    </row>
    <row r="76" spans="1:19" ht="12.75" customHeight="1">
      <c r="A76" s="79">
        <v>20</v>
      </c>
      <c r="B76" s="79">
        <v>15</v>
      </c>
      <c r="C76" s="79">
        <v>10</v>
      </c>
      <c r="D76" s="79">
        <v>5</v>
      </c>
      <c r="G76" s="77"/>
      <c r="H76" s="77"/>
      <c r="O76" s="77"/>
      <c r="P76" s="77"/>
      <c r="R76" s="77"/>
      <c r="S76" s="77"/>
    </row>
    <row r="77" spans="17:25" ht="12.75" customHeight="1" thickBot="1">
      <c r="Q77" s="54"/>
      <c r="T77" s="78"/>
      <c r="U77" s="78"/>
      <c r="V77" s="78"/>
      <c r="W77" s="78"/>
      <c r="X77" s="78"/>
      <c r="Y77" s="78"/>
    </row>
    <row r="78" spans="1:36" ht="12.75" customHeight="1">
      <c r="A78" s="83"/>
      <c r="B78" s="83"/>
      <c r="C78" s="83"/>
      <c r="D78" s="1554" t="s">
        <v>294</v>
      </c>
      <c r="E78" s="1554"/>
      <c r="F78" s="1554"/>
      <c r="G78" s="1554"/>
      <c r="H78" s="1554"/>
      <c r="I78" s="1554"/>
      <c r="J78" s="1554"/>
      <c r="K78" s="1554"/>
      <c r="L78" s="1554"/>
      <c r="M78" s="84"/>
      <c r="N78" s="82" t="s">
        <v>251</v>
      </c>
      <c r="O78" s="82" t="s">
        <v>253</v>
      </c>
      <c r="P78" s="82" t="s">
        <v>254</v>
      </c>
      <c r="Q78" s="82" t="s">
        <v>255</v>
      </c>
      <c r="R78" s="87"/>
      <c r="S78" s="77"/>
      <c r="T78" s="1583" t="s">
        <v>466</v>
      </c>
      <c r="U78" s="1584"/>
      <c r="V78" s="1584"/>
      <c r="W78" s="1584"/>
      <c r="X78" s="1584"/>
      <c r="Z78" s="195"/>
      <c r="AA78" s="1555" t="s">
        <v>475</v>
      </c>
      <c r="AB78" s="1555"/>
      <c r="AC78" s="1555"/>
      <c r="AD78" s="1555"/>
      <c r="AE78" s="1555"/>
      <c r="AF78" s="1555"/>
      <c r="AG78" s="1555"/>
      <c r="AH78" s="1555"/>
      <c r="AI78" s="1555"/>
      <c r="AJ78" s="1556"/>
    </row>
    <row r="79" spans="1:36" ht="12.75" customHeight="1">
      <c r="A79" s="82" t="s">
        <v>237</v>
      </c>
      <c r="B79" s="82" t="s">
        <v>238</v>
      </c>
      <c r="C79" s="82" t="s">
        <v>239</v>
      </c>
      <c r="D79" s="79" t="s">
        <v>296</v>
      </c>
      <c r="E79" s="79" t="s">
        <v>297</v>
      </c>
      <c r="F79" s="79" t="s">
        <v>298</v>
      </c>
      <c r="G79" s="79" t="s">
        <v>299</v>
      </c>
      <c r="H79" s="79" t="s">
        <v>300</v>
      </c>
      <c r="I79" s="79" t="s">
        <v>301</v>
      </c>
      <c r="J79" s="79" t="s">
        <v>302</v>
      </c>
      <c r="K79" s="79" t="s">
        <v>303</v>
      </c>
      <c r="L79" s="79" t="s">
        <v>304</v>
      </c>
      <c r="M79" s="88"/>
      <c r="N79" s="79">
        <v>1</v>
      </c>
      <c r="O79" s="79">
        <v>3</v>
      </c>
      <c r="P79" s="79">
        <v>6</v>
      </c>
      <c r="Q79" s="79">
        <v>10</v>
      </c>
      <c r="R79" s="77"/>
      <c r="S79" s="1575" t="s">
        <v>319</v>
      </c>
      <c r="T79" s="1580" t="s">
        <v>256</v>
      </c>
      <c r="U79" s="1581"/>
      <c r="V79" s="1582"/>
      <c r="W79" s="1580" t="s">
        <v>465</v>
      </c>
      <c r="X79" s="1582"/>
      <c r="Z79" s="196" t="s">
        <v>395</v>
      </c>
      <c r="AA79" s="197">
        <v>0</v>
      </c>
      <c r="AB79" s="197" t="s">
        <v>296</v>
      </c>
      <c r="AC79" s="197" t="s">
        <v>297</v>
      </c>
      <c r="AD79" s="197" t="s">
        <v>298</v>
      </c>
      <c r="AE79" s="197" t="s">
        <v>299</v>
      </c>
      <c r="AF79" s="197" t="s">
        <v>300</v>
      </c>
      <c r="AG79" s="197" t="s">
        <v>301</v>
      </c>
      <c r="AH79" s="197" t="s">
        <v>302</v>
      </c>
      <c r="AI79" s="197" t="s">
        <v>303</v>
      </c>
      <c r="AJ79" s="198" t="s">
        <v>304</v>
      </c>
    </row>
    <row r="80" spans="1:36" ht="12.75" customHeight="1">
      <c r="A80" s="79">
        <v>1</v>
      </c>
      <c r="B80" s="79">
        <v>-5</v>
      </c>
      <c r="C80" s="79">
        <v>-4</v>
      </c>
      <c r="D80" s="1563" t="s">
        <v>295</v>
      </c>
      <c r="E80" s="1564"/>
      <c r="F80" s="1564"/>
      <c r="G80" s="1564"/>
      <c r="H80" s="1564"/>
      <c r="I80" s="1564"/>
      <c r="J80" s="1564"/>
      <c r="K80" s="1564"/>
      <c r="L80" s="1565"/>
      <c r="M80" s="88"/>
      <c r="N80" s="79">
        <v>2</v>
      </c>
      <c r="O80" s="79">
        <v>6</v>
      </c>
      <c r="P80" s="79">
        <v>13</v>
      </c>
      <c r="Q80" s="79">
        <v>20</v>
      </c>
      <c r="R80" s="77"/>
      <c r="S80" s="1576"/>
      <c r="T80" s="162" t="s">
        <v>307</v>
      </c>
      <c r="U80" s="162" t="s">
        <v>211</v>
      </c>
      <c r="V80" s="162" t="s">
        <v>309</v>
      </c>
      <c r="W80" s="162" t="s">
        <v>309</v>
      </c>
      <c r="X80" s="162" t="s">
        <v>307</v>
      </c>
      <c r="Z80" s="194" t="s">
        <v>415</v>
      </c>
      <c r="AA80" s="165">
        <v>0</v>
      </c>
      <c r="AB80" s="165">
        <v>1</v>
      </c>
      <c r="AC80" s="165">
        <v>1</v>
      </c>
      <c r="AD80" s="165">
        <v>1</v>
      </c>
      <c r="AE80" s="165">
        <v>1</v>
      </c>
      <c r="AF80" s="165">
        <v>1</v>
      </c>
      <c r="AG80" s="165">
        <v>1</v>
      </c>
      <c r="AH80" s="165">
        <v>1</v>
      </c>
      <c r="AI80" s="165">
        <v>1</v>
      </c>
      <c r="AJ80" s="189">
        <v>1</v>
      </c>
    </row>
    <row r="81" spans="1:36" ht="12.75" customHeight="1">
      <c r="A81" s="79">
        <v>2</v>
      </c>
      <c r="B81" s="79">
        <v>-4</v>
      </c>
      <c r="C81" s="79">
        <v>-4</v>
      </c>
      <c r="D81" s="1566"/>
      <c r="E81" s="1567"/>
      <c r="F81" s="1567"/>
      <c r="G81" s="1567"/>
      <c r="H81" s="1567"/>
      <c r="I81" s="1567"/>
      <c r="J81" s="1567"/>
      <c r="K81" s="1567"/>
      <c r="L81" s="1568"/>
      <c r="M81" s="88"/>
      <c r="N81" s="79">
        <v>3</v>
      </c>
      <c r="O81" s="79">
        <v>10</v>
      </c>
      <c r="P81" s="79">
        <v>20</v>
      </c>
      <c r="Q81" s="79">
        <v>30</v>
      </c>
      <c r="R81" s="77"/>
      <c r="S81" s="79">
        <v>1</v>
      </c>
      <c r="T81" s="79">
        <f aca="true" t="shared" si="16" ref="T81:T100">S81*0.5</f>
        <v>0.5</v>
      </c>
      <c r="U81" s="79">
        <f aca="true" t="shared" si="17" ref="U81:U100">S81*0.75</f>
        <v>0.75</v>
      </c>
      <c r="V81" s="79">
        <f>S81</f>
        <v>1</v>
      </c>
      <c r="W81" s="79">
        <f aca="true" t="shared" si="18" ref="W81:W100">(S81*0.5)+2</f>
        <v>2.5</v>
      </c>
      <c r="X81" s="79">
        <f aca="true" t="shared" si="19" ref="X81:X100">S81*0.34</f>
        <v>0.34</v>
      </c>
      <c r="Z81" s="188" t="s">
        <v>396</v>
      </c>
      <c r="AA81" s="165">
        <v>0</v>
      </c>
      <c r="AB81" s="165">
        <v>1</v>
      </c>
      <c r="AC81" s="165">
        <v>4</v>
      </c>
      <c r="AD81" s="165">
        <v>4</v>
      </c>
      <c r="AE81" s="165">
        <v>4</v>
      </c>
      <c r="AF81" s="165">
        <v>4</v>
      </c>
      <c r="AG81" s="165">
        <v>4</v>
      </c>
      <c r="AH81" s="165">
        <v>4</v>
      </c>
      <c r="AI81" s="165">
        <v>4</v>
      </c>
      <c r="AJ81" s="189">
        <v>4</v>
      </c>
    </row>
    <row r="82" spans="1:36" ht="12.75" customHeight="1">
      <c r="A82" s="79">
        <v>3</v>
      </c>
      <c r="B82" s="79">
        <v>-4</v>
      </c>
      <c r="C82" s="79">
        <v>-4</v>
      </c>
      <c r="D82" s="1566"/>
      <c r="E82" s="1567"/>
      <c r="F82" s="1567"/>
      <c r="G82" s="1567"/>
      <c r="H82" s="1567"/>
      <c r="I82" s="1567"/>
      <c r="J82" s="1567"/>
      <c r="K82" s="1567"/>
      <c r="L82" s="1568"/>
      <c r="M82" s="88"/>
      <c r="N82" s="79">
        <v>4</v>
      </c>
      <c r="O82" s="79">
        <v>13</v>
      </c>
      <c r="P82" s="79">
        <v>26</v>
      </c>
      <c r="Q82" s="79">
        <v>40</v>
      </c>
      <c r="R82" s="77"/>
      <c r="S82" s="79">
        <v>2</v>
      </c>
      <c r="T82" s="79">
        <f t="shared" si="16"/>
        <v>1</v>
      </c>
      <c r="U82" s="79">
        <f t="shared" si="17"/>
        <v>1.5</v>
      </c>
      <c r="V82" s="79">
        <v>2</v>
      </c>
      <c r="W82" s="79">
        <f t="shared" si="18"/>
        <v>3</v>
      </c>
      <c r="X82" s="79">
        <f t="shared" si="19"/>
        <v>0.68</v>
      </c>
      <c r="Z82" s="188" t="s">
        <v>397</v>
      </c>
      <c r="AA82" s="165">
        <v>0</v>
      </c>
      <c r="AB82" s="165">
        <v>1</v>
      </c>
      <c r="AC82" s="165">
        <v>4</v>
      </c>
      <c r="AD82" s="165">
        <v>9</v>
      </c>
      <c r="AE82" s="165">
        <v>9</v>
      </c>
      <c r="AF82" s="165">
        <v>9</v>
      </c>
      <c r="AG82" s="165">
        <v>9</v>
      </c>
      <c r="AH82" s="165">
        <v>9</v>
      </c>
      <c r="AI82" s="165">
        <v>9</v>
      </c>
      <c r="AJ82" s="189">
        <v>9</v>
      </c>
    </row>
    <row r="83" spans="1:36" ht="12.75" customHeight="1">
      <c r="A83" s="79">
        <v>4</v>
      </c>
      <c r="B83" s="79">
        <v>-3</v>
      </c>
      <c r="C83" s="79">
        <v>-4</v>
      </c>
      <c r="D83" s="1566"/>
      <c r="E83" s="1567"/>
      <c r="F83" s="1567"/>
      <c r="G83" s="1567"/>
      <c r="H83" s="1567"/>
      <c r="I83" s="1567"/>
      <c r="J83" s="1567"/>
      <c r="K83" s="1567"/>
      <c r="L83" s="1568"/>
      <c r="M83" s="88"/>
      <c r="N83" s="79">
        <v>5</v>
      </c>
      <c r="O83" s="79">
        <v>16</v>
      </c>
      <c r="P83" s="79">
        <v>33</v>
      </c>
      <c r="Q83" s="79">
        <v>50</v>
      </c>
      <c r="R83" s="77"/>
      <c r="S83" s="79">
        <v>3</v>
      </c>
      <c r="T83" s="79">
        <f t="shared" si="16"/>
        <v>1.5</v>
      </c>
      <c r="U83" s="79">
        <f t="shared" si="17"/>
        <v>2.25</v>
      </c>
      <c r="V83" s="79">
        <v>3</v>
      </c>
      <c r="W83" s="79">
        <f t="shared" si="18"/>
        <v>3.5</v>
      </c>
      <c r="X83" s="79">
        <f t="shared" si="19"/>
        <v>1.02</v>
      </c>
      <c r="Z83" s="188" t="s">
        <v>398</v>
      </c>
      <c r="AA83" s="165">
        <v>0</v>
      </c>
      <c r="AB83" s="165">
        <v>1</v>
      </c>
      <c r="AC83" s="165">
        <v>4</v>
      </c>
      <c r="AD83" s="165">
        <v>9</v>
      </c>
      <c r="AE83" s="165">
        <v>16</v>
      </c>
      <c r="AF83" s="165">
        <v>16</v>
      </c>
      <c r="AG83" s="165">
        <v>16</v>
      </c>
      <c r="AH83" s="165">
        <v>16</v>
      </c>
      <c r="AI83" s="165">
        <v>16</v>
      </c>
      <c r="AJ83" s="189">
        <v>16</v>
      </c>
    </row>
    <row r="84" spans="1:36" ht="12.75" customHeight="1">
      <c r="A84" s="79">
        <v>5</v>
      </c>
      <c r="B84" s="79">
        <v>-3</v>
      </c>
      <c r="C84" s="79">
        <v>-4</v>
      </c>
      <c r="D84" s="1566"/>
      <c r="E84" s="1567"/>
      <c r="F84" s="1567"/>
      <c r="G84" s="1567"/>
      <c r="H84" s="1567"/>
      <c r="I84" s="1567"/>
      <c r="J84" s="1567"/>
      <c r="K84" s="1567"/>
      <c r="L84" s="1568"/>
      <c r="M84" s="88"/>
      <c r="N84" s="79">
        <v>6</v>
      </c>
      <c r="O84" s="79">
        <v>20</v>
      </c>
      <c r="P84" s="79">
        <v>40</v>
      </c>
      <c r="Q84" s="79">
        <v>60</v>
      </c>
      <c r="R84" s="77"/>
      <c r="S84" s="79">
        <v>4</v>
      </c>
      <c r="T84" s="79">
        <f t="shared" si="16"/>
        <v>2</v>
      </c>
      <c r="U84" s="79">
        <f t="shared" si="17"/>
        <v>3</v>
      </c>
      <c r="V84" s="79">
        <v>4</v>
      </c>
      <c r="W84" s="79">
        <f t="shared" si="18"/>
        <v>4</v>
      </c>
      <c r="X84" s="79">
        <f t="shared" si="19"/>
        <v>1.36</v>
      </c>
      <c r="Z84" s="188" t="s">
        <v>399</v>
      </c>
      <c r="AA84" s="165">
        <v>0</v>
      </c>
      <c r="AB84" s="165">
        <v>2</v>
      </c>
      <c r="AC84" s="165">
        <v>5</v>
      </c>
      <c r="AD84" s="165">
        <v>10</v>
      </c>
      <c r="AE84" s="165">
        <v>17</v>
      </c>
      <c r="AF84" s="165">
        <v>26</v>
      </c>
      <c r="AG84" s="165">
        <v>26</v>
      </c>
      <c r="AH84" s="165">
        <v>26</v>
      </c>
      <c r="AI84" s="165">
        <v>26</v>
      </c>
      <c r="AJ84" s="189">
        <v>26</v>
      </c>
    </row>
    <row r="85" spans="1:36" ht="12.75" customHeight="1">
      <c r="A85" s="79">
        <v>6</v>
      </c>
      <c r="B85" s="79">
        <v>-2</v>
      </c>
      <c r="C85" s="79">
        <v>-4</v>
      </c>
      <c r="D85" s="1566"/>
      <c r="E85" s="1567"/>
      <c r="F85" s="1567"/>
      <c r="G85" s="1567"/>
      <c r="H85" s="1567"/>
      <c r="I85" s="1567"/>
      <c r="J85" s="1567"/>
      <c r="K85" s="1567"/>
      <c r="L85" s="1568"/>
      <c r="M85" s="88"/>
      <c r="N85" s="79">
        <v>7</v>
      </c>
      <c r="O85" s="79">
        <v>23</v>
      </c>
      <c r="P85" s="79">
        <v>46</v>
      </c>
      <c r="Q85" s="79">
        <v>70</v>
      </c>
      <c r="R85" s="77"/>
      <c r="S85" s="79">
        <v>5</v>
      </c>
      <c r="T85" s="79">
        <f t="shared" si="16"/>
        <v>2.5</v>
      </c>
      <c r="U85" s="79">
        <f t="shared" si="17"/>
        <v>3.75</v>
      </c>
      <c r="V85" s="79">
        <v>5</v>
      </c>
      <c r="W85" s="79">
        <f t="shared" si="18"/>
        <v>4.5</v>
      </c>
      <c r="X85" s="79">
        <f t="shared" si="19"/>
        <v>1.7000000000000002</v>
      </c>
      <c r="Z85" s="188" t="s">
        <v>400</v>
      </c>
      <c r="AA85" s="165">
        <v>0</v>
      </c>
      <c r="AB85" s="165">
        <v>2</v>
      </c>
      <c r="AC85" s="165">
        <v>8</v>
      </c>
      <c r="AD85" s="165">
        <v>13</v>
      </c>
      <c r="AE85" s="165">
        <v>20</v>
      </c>
      <c r="AF85" s="165">
        <v>29</v>
      </c>
      <c r="AG85" s="165">
        <v>40</v>
      </c>
      <c r="AH85" s="165">
        <v>40</v>
      </c>
      <c r="AI85" s="165">
        <v>40</v>
      </c>
      <c r="AJ85" s="189">
        <v>40</v>
      </c>
    </row>
    <row r="86" spans="1:36" ht="12.75" customHeight="1">
      <c r="A86" s="79">
        <v>7</v>
      </c>
      <c r="B86" s="79">
        <v>-2</v>
      </c>
      <c r="C86" s="79">
        <v>-4</v>
      </c>
      <c r="D86" s="1566"/>
      <c r="E86" s="1567"/>
      <c r="F86" s="1567"/>
      <c r="G86" s="1567"/>
      <c r="H86" s="1567"/>
      <c r="I86" s="1567"/>
      <c r="J86" s="1567"/>
      <c r="K86" s="1567"/>
      <c r="L86" s="1568"/>
      <c r="M86" s="88"/>
      <c r="N86" s="79">
        <v>8</v>
      </c>
      <c r="O86" s="79">
        <v>26</v>
      </c>
      <c r="P86" s="79">
        <v>53</v>
      </c>
      <c r="Q86" s="79">
        <v>80</v>
      </c>
      <c r="R86" s="77"/>
      <c r="S86" s="79">
        <v>6</v>
      </c>
      <c r="T86" s="79">
        <f t="shared" si="16"/>
        <v>3</v>
      </c>
      <c r="U86" s="79">
        <f t="shared" si="17"/>
        <v>4.5</v>
      </c>
      <c r="V86" s="79">
        <v>6</v>
      </c>
      <c r="W86" s="79">
        <f t="shared" si="18"/>
        <v>5</v>
      </c>
      <c r="X86" s="79">
        <f t="shared" si="19"/>
        <v>2.04</v>
      </c>
      <c r="Z86" s="188" t="s">
        <v>401</v>
      </c>
      <c r="AA86" s="165">
        <v>0</v>
      </c>
      <c r="AB86" s="165">
        <v>2</v>
      </c>
      <c r="AC86" s="165">
        <v>8</v>
      </c>
      <c r="AD86" s="165">
        <v>18</v>
      </c>
      <c r="AE86" s="165">
        <v>25</v>
      </c>
      <c r="AF86" s="165">
        <v>34</v>
      </c>
      <c r="AG86" s="165">
        <v>45</v>
      </c>
      <c r="AH86" s="165">
        <v>58</v>
      </c>
      <c r="AI86" s="165">
        <v>58</v>
      </c>
      <c r="AJ86" s="189">
        <v>58</v>
      </c>
    </row>
    <row r="87" spans="1:36" ht="12.75" customHeight="1">
      <c r="A87" s="79">
        <v>8</v>
      </c>
      <c r="B87" s="79">
        <v>-1</v>
      </c>
      <c r="C87" s="79">
        <v>-2</v>
      </c>
      <c r="D87" s="1566"/>
      <c r="E87" s="1567"/>
      <c r="F87" s="1567"/>
      <c r="G87" s="1567"/>
      <c r="H87" s="1567"/>
      <c r="I87" s="1567"/>
      <c r="J87" s="1567"/>
      <c r="K87" s="1567"/>
      <c r="L87" s="1568"/>
      <c r="M87" s="88"/>
      <c r="N87" s="79">
        <v>9</v>
      </c>
      <c r="O87" s="79">
        <v>30</v>
      </c>
      <c r="P87" s="79">
        <v>60</v>
      </c>
      <c r="Q87" s="79">
        <v>90</v>
      </c>
      <c r="R87" s="77"/>
      <c r="S87" s="79">
        <v>7</v>
      </c>
      <c r="T87" s="79">
        <f t="shared" si="16"/>
        <v>3.5</v>
      </c>
      <c r="U87" s="79">
        <f t="shared" si="17"/>
        <v>5.25</v>
      </c>
      <c r="V87" s="79">
        <v>7</v>
      </c>
      <c r="W87" s="79">
        <f t="shared" si="18"/>
        <v>5.5</v>
      </c>
      <c r="X87" s="79">
        <f t="shared" si="19"/>
        <v>2.3800000000000003</v>
      </c>
      <c r="Z87" s="188" t="s">
        <v>402</v>
      </c>
      <c r="AA87" s="165">
        <v>0</v>
      </c>
      <c r="AB87" s="165">
        <v>2</v>
      </c>
      <c r="AC87" s="165">
        <v>8</v>
      </c>
      <c r="AD87" s="165">
        <v>18</v>
      </c>
      <c r="AE87" s="165">
        <v>32</v>
      </c>
      <c r="AF87" s="165">
        <v>41</v>
      </c>
      <c r="AG87" s="165">
        <v>52</v>
      </c>
      <c r="AH87" s="165">
        <v>65</v>
      </c>
      <c r="AI87" s="165">
        <v>80</v>
      </c>
      <c r="AJ87" s="189">
        <v>80</v>
      </c>
    </row>
    <row r="88" spans="1:36" ht="12.75" customHeight="1">
      <c r="A88" s="79">
        <v>9</v>
      </c>
      <c r="B88" s="79">
        <v>-1</v>
      </c>
      <c r="C88" s="79">
        <v>-1</v>
      </c>
      <c r="D88" s="1569"/>
      <c r="E88" s="1570"/>
      <c r="F88" s="1570"/>
      <c r="G88" s="1570"/>
      <c r="H88" s="1570"/>
      <c r="I88" s="1570"/>
      <c r="J88" s="1570"/>
      <c r="K88" s="1570"/>
      <c r="L88" s="1571"/>
      <c r="M88" s="88"/>
      <c r="N88" s="79">
        <v>10</v>
      </c>
      <c r="O88" s="79">
        <v>33</v>
      </c>
      <c r="P88" s="79">
        <v>66</v>
      </c>
      <c r="Q88" s="79">
        <v>100</v>
      </c>
      <c r="R88" s="77"/>
      <c r="S88" s="79">
        <v>8</v>
      </c>
      <c r="T88" s="79">
        <f t="shared" si="16"/>
        <v>4</v>
      </c>
      <c r="U88" s="79">
        <f t="shared" si="17"/>
        <v>6</v>
      </c>
      <c r="V88" s="79">
        <v>8</v>
      </c>
      <c r="W88" s="79">
        <f t="shared" si="18"/>
        <v>6</v>
      </c>
      <c r="X88" s="79">
        <f t="shared" si="19"/>
        <v>2.72</v>
      </c>
      <c r="Y88" s="83"/>
      <c r="Z88" s="188" t="s">
        <v>403</v>
      </c>
      <c r="AA88" s="165">
        <v>0</v>
      </c>
      <c r="AB88" s="165">
        <v>3</v>
      </c>
      <c r="AC88" s="165">
        <v>9</v>
      </c>
      <c r="AD88" s="165">
        <v>19</v>
      </c>
      <c r="AE88" s="165">
        <v>33</v>
      </c>
      <c r="AF88" s="165">
        <v>51</v>
      </c>
      <c r="AG88" s="165">
        <v>62</v>
      </c>
      <c r="AH88" s="165">
        <v>75</v>
      </c>
      <c r="AI88" s="165">
        <v>90</v>
      </c>
      <c r="AJ88" s="189">
        <v>107</v>
      </c>
    </row>
    <row r="89" spans="1:36" ht="12.75" customHeight="1">
      <c r="A89" s="79">
        <v>10</v>
      </c>
      <c r="B89" s="79">
        <v>0</v>
      </c>
      <c r="C89" s="79">
        <v>0</v>
      </c>
      <c r="D89" s="79">
        <v>0</v>
      </c>
      <c r="E89" s="79">
        <v>0</v>
      </c>
      <c r="F89" s="79">
        <v>0</v>
      </c>
      <c r="G89" s="79">
        <v>0</v>
      </c>
      <c r="H89" s="79">
        <v>0</v>
      </c>
      <c r="I89" s="79">
        <v>0</v>
      </c>
      <c r="J89" s="79">
        <v>0</v>
      </c>
      <c r="K89" s="79">
        <v>0</v>
      </c>
      <c r="L89" s="79">
        <v>0</v>
      </c>
      <c r="M89" s="88"/>
      <c r="N89" s="79">
        <v>11</v>
      </c>
      <c r="O89" s="79">
        <v>38</v>
      </c>
      <c r="P89" s="79">
        <v>76</v>
      </c>
      <c r="Q89" s="79">
        <v>115</v>
      </c>
      <c r="R89" s="77"/>
      <c r="S89" s="79">
        <v>9</v>
      </c>
      <c r="T89" s="79">
        <f t="shared" si="16"/>
        <v>4.5</v>
      </c>
      <c r="U89" s="79">
        <f t="shared" si="17"/>
        <v>6.75</v>
      </c>
      <c r="V89" s="79">
        <v>9</v>
      </c>
      <c r="W89" s="79">
        <f t="shared" si="18"/>
        <v>6.5</v>
      </c>
      <c r="X89" s="79">
        <f t="shared" si="19"/>
        <v>3.06</v>
      </c>
      <c r="Y89" s="83"/>
      <c r="Z89" s="188" t="s">
        <v>404</v>
      </c>
      <c r="AA89" s="165">
        <v>0</v>
      </c>
      <c r="AB89" s="165">
        <v>3</v>
      </c>
      <c r="AC89" s="165">
        <v>12</v>
      </c>
      <c r="AD89" s="165">
        <v>22</v>
      </c>
      <c r="AE89" s="165">
        <v>36</v>
      </c>
      <c r="AF89" s="165">
        <v>54</v>
      </c>
      <c r="AG89" s="165">
        <v>76</v>
      </c>
      <c r="AH89" s="165">
        <v>89</v>
      </c>
      <c r="AI89" s="165">
        <v>104</v>
      </c>
      <c r="AJ89" s="189">
        <v>121</v>
      </c>
    </row>
    <row r="90" spans="1:36" ht="12.75" customHeight="1">
      <c r="A90" s="79">
        <v>11</v>
      </c>
      <c r="B90" s="79">
        <v>0</v>
      </c>
      <c r="C90" s="79">
        <v>1</v>
      </c>
      <c r="D90" s="79">
        <v>0</v>
      </c>
      <c r="E90" s="79">
        <v>0</v>
      </c>
      <c r="F90" s="79">
        <v>0</v>
      </c>
      <c r="G90" s="79">
        <v>0</v>
      </c>
      <c r="H90" s="79">
        <v>0</v>
      </c>
      <c r="I90" s="79">
        <v>0</v>
      </c>
      <c r="J90" s="79">
        <v>0</v>
      </c>
      <c r="K90" s="79">
        <v>0</v>
      </c>
      <c r="L90" s="79">
        <v>0</v>
      </c>
      <c r="M90" s="88"/>
      <c r="N90" s="79">
        <v>12</v>
      </c>
      <c r="O90" s="79">
        <v>43</v>
      </c>
      <c r="P90" s="79">
        <v>86</v>
      </c>
      <c r="Q90" s="79">
        <v>130</v>
      </c>
      <c r="R90" s="77"/>
      <c r="S90" s="79">
        <v>10</v>
      </c>
      <c r="T90" s="79">
        <f t="shared" si="16"/>
        <v>5</v>
      </c>
      <c r="U90" s="79">
        <f t="shared" si="17"/>
        <v>7.5</v>
      </c>
      <c r="V90" s="79">
        <v>10</v>
      </c>
      <c r="W90" s="79">
        <f t="shared" si="18"/>
        <v>7</v>
      </c>
      <c r="X90" s="79">
        <f t="shared" si="19"/>
        <v>3.4000000000000004</v>
      </c>
      <c r="Y90" s="83"/>
      <c r="Z90" s="188" t="s">
        <v>405</v>
      </c>
      <c r="AA90" s="165">
        <v>0</v>
      </c>
      <c r="AB90" s="165">
        <v>3</v>
      </c>
      <c r="AC90" s="165">
        <v>12</v>
      </c>
      <c r="AD90" s="165">
        <v>24</v>
      </c>
      <c r="AE90" s="165">
        <v>38</v>
      </c>
      <c r="AF90" s="165">
        <v>56</v>
      </c>
      <c r="AG90" s="165">
        <v>78</v>
      </c>
      <c r="AH90" s="165">
        <v>104</v>
      </c>
      <c r="AI90" s="165">
        <v>119</v>
      </c>
      <c r="AJ90" s="189">
        <v>136</v>
      </c>
    </row>
    <row r="91" spans="1:36" ht="12.75" customHeight="1">
      <c r="A91" s="79">
        <v>12</v>
      </c>
      <c r="B91" s="79">
        <v>1</v>
      </c>
      <c r="C91" s="79">
        <v>2</v>
      </c>
      <c r="D91" s="79">
        <v>1</v>
      </c>
      <c r="E91" s="79">
        <v>0</v>
      </c>
      <c r="F91" s="79">
        <v>0</v>
      </c>
      <c r="G91" s="79">
        <v>0</v>
      </c>
      <c r="H91" s="79">
        <v>0</v>
      </c>
      <c r="I91" s="79">
        <v>0</v>
      </c>
      <c r="J91" s="79">
        <v>0</v>
      </c>
      <c r="K91" s="79">
        <v>0</v>
      </c>
      <c r="L91" s="79">
        <v>0</v>
      </c>
      <c r="M91" s="88"/>
      <c r="N91" s="79">
        <v>13</v>
      </c>
      <c r="O91" s="79">
        <v>50</v>
      </c>
      <c r="P91" s="79">
        <v>100</v>
      </c>
      <c r="Q91" s="79">
        <v>150</v>
      </c>
      <c r="R91" s="77"/>
      <c r="S91" s="79">
        <v>11</v>
      </c>
      <c r="T91" s="79">
        <f t="shared" si="16"/>
        <v>5.5</v>
      </c>
      <c r="U91" s="79">
        <f t="shared" si="17"/>
        <v>8.25</v>
      </c>
      <c r="V91" s="79">
        <v>11</v>
      </c>
      <c r="W91" s="79">
        <f t="shared" si="18"/>
        <v>7.5</v>
      </c>
      <c r="X91" s="79">
        <f t="shared" si="19"/>
        <v>3.74</v>
      </c>
      <c r="Y91" s="83"/>
      <c r="Z91" s="188" t="s">
        <v>406</v>
      </c>
      <c r="AA91" s="165">
        <v>0</v>
      </c>
      <c r="AB91" s="165">
        <v>3</v>
      </c>
      <c r="AC91" s="165">
        <v>12</v>
      </c>
      <c r="AD91" s="165">
        <v>27</v>
      </c>
      <c r="AE91" s="165">
        <v>48</v>
      </c>
      <c r="AF91" s="165">
        <v>66</v>
      </c>
      <c r="AG91" s="165">
        <v>88</v>
      </c>
      <c r="AH91" s="165">
        <v>114</v>
      </c>
      <c r="AI91" s="165">
        <v>144</v>
      </c>
      <c r="AJ91" s="189">
        <v>161</v>
      </c>
    </row>
    <row r="92" spans="1:36" ht="12.75" customHeight="1">
      <c r="A92" s="79">
        <v>13</v>
      </c>
      <c r="B92" s="79">
        <v>1</v>
      </c>
      <c r="C92" s="79">
        <v>3</v>
      </c>
      <c r="D92" s="79">
        <v>1</v>
      </c>
      <c r="E92" s="79">
        <v>0</v>
      </c>
      <c r="F92" s="79">
        <v>0</v>
      </c>
      <c r="G92" s="79">
        <v>0</v>
      </c>
      <c r="H92" s="79">
        <v>0</v>
      </c>
      <c r="I92" s="79">
        <v>0</v>
      </c>
      <c r="J92" s="79">
        <v>0</v>
      </c>
      <c r="K92" s="79">
        <v>0</v>
      </c>
      <c r="L92" s="79">
        <v>0</v>
      </c>
      <c r="M92" s="88"/>
      <c r="N92" s="79">
        <v>14</v>
      </c>
      <c r="O92" s="79">
        <v>58</v>
      </c>
      <c r="P92" s="79">
        <v>116</v>
      </c>
      <c r="Q92" s="79">
        <v>175</v>
      </c>
      <c r="R92" s="77"/>
      <c r="S92" s="79">
        <v>12</v>
      </c>
      <c r="T92" s="79">
        <f t="shared" si="16"/>
        <v>6</v>
      </c>
      <c r="U92" s="79">
        <f t="shared" si="17"/>
        <v>9</v>
      </c>
      <c r="V92" s="79">
        <v>12</v>
      </c>
      <c r="W92" s="79">
        <f t="shared" si="18"/>
        <v>8</v>
      </c>
      <c r="X92" s="79">
        <f t="shared" si="19"/>
        <v>4.08</v>
      </c>
      <c r="Y92" s="83"/>
      <c r="Z92" s="188" t="s">
        <v>407</v>
      </c>
      <c r="AA92" s="165">
        <v>0</v>
      </c>
      <c r="AB92" s="165">
        <v>4</v>
      </c>
      <c r="AC92" s="165">
        <v>13</v>
      </c>
      <c r="AD92" s="165">
        <v>28</v>
      </c>
      <c r="AE92" s="165">
        <v>49</v>
      </c>
      <c r="AF92" s="165">
        <v>76</v>
      </c>
      <c r="AG92" s="165">
        <v>98</v>
      </c>
      <c r="AH92" s="165">
        <v>124</v>
      </c>
      <c r="AI92" s="165">
        <v>154</v>
      </c>
      <c r="AJ92" s="189">
        <v>188</v>
      </c>
    </row>
    <row r="93" spans="1:36" ht="12.75" customHeight="1">
      <c r="A93" s="79">
        <v>14</v>
      </c>
      <c r="B93" s="79">
        <v>2</v>
      </c>
      <c r="C93" s="79">
        <v>5</v>
      </c>
      <c r="D93" s="79">
        <v>1</v>
      </c>
      <c r="E93" s="79">
        <v>1</v>
      </c>
      <c r="F93" s="79">
        <v>0</v>
      </c>
      <c r="G93" s="79">
        <v>0</v>
      </c>
      <c r="H93" s="79">
        <v>0</v>
      </c>
      <c r="I93" s="79">
        <v>0</v>
      </c>
      <c r="J93" s="79">
        <v>0</v>
      </c>
      <c r="K93" s="79">
        <v>0</v>
      </c>
      <c r="L93" s="79">
        <v>0</v>
      </c>
      <c r="M93" s="88"/>
      <c r="N93" s="79">
        <v>15</v>
      </c>
      <c r="O93" s="79">
        <v>66</v>
      </c>
      <c r="P93" s="79">
        <v>133</v>
      </c>
      <c r="Q93" s="79">
        <v>200</v>
      </c>
      <c r="R93" s="77"/>
      <c r="S93" s="79">
        <v>13</v>
      </c>
      <c r="T93" s="79">
        <f t="shared" si="16"/>
        <v>6.5</v>
      </c>
      <c r="U93" s="79">
        <f t="shared" si="17"/>
        <v>9.75</v>
      </c>
      <c r="V93" s="79">
        <v>13</v>
      </c>
      <c r="W93" s="79">
        <f t="shared" si="18"/>
        <v>8.5</v>
      </c>
      <c r="X93" s="79">
        <f t="shared" si="19"/>
        <v>4.42</v>
      </c>
      <c r="Y93" s="83"/>
      <c r="Z93" s="188" t="s">
        <v>408</v>
      </c>
      <c r="AA93" s="165">
        <v>0</v>
      </c>
      <c r="AB93" s="165">
        <v>4</v>
      </c>
      <c r="AC93" s="165">
        <v>16</v>
      </c>
      <c r="AD93" s="165">
        <v>31</v>
      </c>
      <c r="AE93" s="165">
        <v>52</v>
      </c>
      <c r="AF93" s="165">
        <v>77</v>
      </c>
      <c r="AG93" s="165">
        <v>110</v>
      </c>
      <c r="AH93" s="165">
        <v>136</v>
      </c>
      <c r="AI93" s="165">
        <v>166</v>
      </c>
      <c r="AJ93" s="189">
        <v>200</v>
      </c>
    </row>
    <row r="94" spans="1:36" ht="12.75" customHeight="1">
      <c r="A94" s="79">
        <v>15</v>
      </c>
      <c r="B94" s="79">
        <v>2</v>
      </c>
      <c r="C94" s="79">
        <v>7</v>
      </c>
      <c r="D94" s="79">
        <v>1</v>
      </c>
      <c r="E94" s="79">
        <v>1</v>
      </c>
      <c r="F94" s="79">
        <v>0</v>
      </c>
      <c r="G94" s="79">
        <v>0</v>
      </c>
      <c r="H94" s="79">
        <v>0</v>
      </c>
      <c r="I94" s="79">
        <v>0</v>
      </c>
      <c r="J94" s="79">
        <v>0</v>
      </c>
      <c r="K94" s="79">
        <v>0</v>
      </c>
      <c r="L94" s="79">
        <v>0</v>
      </c>
      <c r="M94" s="88"/>
      <c r="N94" s="79">
        <v>16</v>
      </c>
      <c r="O94" s="79">
        <v>76</v>
      </c>
      <c r="P94" s="79">
        <v>153</v>
      </c>
      <c r="Q94" s="79">
        <v>230</v>
      </c>
      <c r="R94" s="77"/>
      <c r="S94" s="79">
        <v>14</v>
      </c>
      <c r="T94" s="79">
        <f t="shared" si="16"/>
        <v>7</v>
      </c>
      <c r="U94" s="79">
        <f t="shared" si="17"/>
        <v>10.5</v>
      </c>
      <c r="V94" s="79">
        <v>14</v>
      </c>
      <c r="W94" s="79">
        <f t="shared" si="18"/>
        <v>9</v>
      </c>
      <c r="X94" s="79">
        <f t="shared" si="19"/>
        <v>4.760000000000001</v>
      </c>
      <c r="Y94" s="83"/>
      <c r="Z94" s="188" t="s">
        <v>409</v>
      </c>
      <c r="AA94" s="165">
        <v>0</v>
      </c>
      <c r="AB94" s="165">
        <v>4</v>
      </c>
      <c r="AC94" s="165">
        <v>16</v>
      </c>
      <c r="AD94" s="165">
        <v>36</v>
      </c>
      <c r="AE94" s="165">
        <v>57</v>
      </c>
      <c r="AF94" s="165">
        <v>84</v>
      </c>
      <c r="AG94" s="165">
        <v>117</v>
      </c>
      <c r="AH94" s="165">
        <v>156</v>
      </c>
      <c r="AI94" s="165">
        <v>186</v>
      </c>
      <c r="AJ94" s="189">
        <v>220</v>
      </c>
    </row>
    <row r="95" spans="1:36" ht="12.75" customHeight="1">
      <c r="A95" s="79">
        <v>16</v>
      </c>
      <c r="B95" s="79">
        <v>3</v>
      </c>
      <c r="C95" s="79">
        <v>10</v>
      </c>
      <c r="D95" s="79">
        <v>1</v>
      </c>
      <c r="E95" s="79">
        <v>1</v>
      </c>
      <c r="F95" s="79">
        <v>1</v>
      </c>
      <c r="G95" s="79">
        <v>0</v>
      </c>
      <c r="H95" s="79">
        <v>0</v>
      </c>
      <c r="I95" s="79">
        <v>0</v>
      </c>
      <c r="J95" s="79">
        <v>0</v>
      </c>
      <c r="K95" s="79">
        <v>0</v>
      </c>
      <c r="L95" s="79">
        <v>0</v>
      </c>
      <c r="M95" s="88"/>
      <c r="N95" s="79">
        <v>17</v>
      </c>
      <c r="O95" s="79">
        <v>86</v>
      </c>
      <c r="P95" s="79">
        <v>173</v>
      </c>
      <c r="Q95" s="79">
        <v>260</v>
      </c>
      <c r="R95" s="77"/>
      <c r="S95" s="79">
        <v>15</v>
      </c>
      <c r="T95" s="79">
        <f t="shared" si="16"/>
        <v>7.5</v>
      </c>
      <c r="U95" s="79">
        <f t="shared" si="17"/>
        <v>11.25</v>
      </c>
      <c r="V95" s="79">
        <v>15</v>
      </c>
      <c r="W95" s="79">
        <f t="shared" si="18"/>
        <v>9.5</v>
      </c>
      <c r="X95" s="79">
        <f t="shared" si="19"/>
        <v>5.1000000000000005</v>
      </c>
      <c r="Y95" s="83"/>
      <c r="Z95" s="188" t="s">
        <v>410</v>
      </c>
      <c r="AA95" s="165">
        <v>0</v>
      </c>
      <c r="AB95" s="165">
        <v>4</v>
      </c>
      <c r="AC95" s="165">
        <v>16</v>
      </c>
      <c r="AD95" s="165">
        <v>36</v>
      </c>
      <c r="AE95" s="165">
        <v>64</v>
      </c>
      <c r="AF95" s="165">
        <v>91</v>
      </c>
      <c r="AG95" s="165">
        <v>124</v>
      </c>
      <c r="AH95" s="165">
        <v>163</v>
      </c>
      <c r="AI95" s="165">
        <v>208</v>
      </c>
      <c r="AJ95" s="189">
        <v>242</v>
      </c>
    </row>
    <row r="96" spans="1:36" ht="12.75" customHeight="1">
      <c r="A96" s="79">
        <v>17</v>
      </c>
      <c r="B96" s="79">
        <v>3</v>
      </c>
      <c r="C96" s="79">
        <v>13</v>
      </c>
      <c r="D96" s="79">
        <v>1</v>
      </c>
      <c r="E96" s="79">
        <v>1</v>
      </c>
      <c r="F96" s="79">
        <v>1</v>
      </c>
      <c r="G96" s="79">
        <v>0</v>
      </c>
      <c r="H96" s="79">
        <v>0</v>
      </c>
      <c r="I96" s="79">
        <v>0</v>
      </c>
      <c r="J96" s="79">
        <v>0</v>
      </c>
      <c r="K96" s="79">
        <v>0</v>
      </c>
      <c r="L96" s="79">
        <v>0</v>
      </c>
      <c r="M96" s="88"/>
      <c r="N96" s="79">
        <v>18</v>
      </c>
      <c r="O96" s="79">
        <v>100</v>
      </c>
      <c r="P96" s="79">
        <v>200</v>
      </c>
      <c r="Q96" s="79">
        <v>300</v>
      </c>
      <c r="R96" s="77"/>
      <c r="S96" s="79">
        <v>16</v>
      </c>
      <c r="T96" s="79">
        <f t="shared" si="16"/>
        <v>8</v>
      </c>
      <c r="U96" s="79">
        <f t="shared" si="17"/>
        <v>12</v>
      </c>
      <c r="V96" s="79">
        <v>16</v>
      </c>
      <c r="W96" s="79">
        <f t="shared" si="18"/>
        <v>10</v>
      </c>
      <c r="X96" s="79">
        <f t="shared" si="19"/>
        <v>5.44</v>
      </c>
      <c r="Y96" s="83"/>
      <c r="Z96" s="188" t="s">
        <v>411</v>
      </c>
      <c r="AA96" s="165">
        <v>0</v>
      </c>
      <c r="AB96" s="165">
        <v>5</v>
      </c>
      <c r="AC96" s="165">
        <v>17</v>
      </c>
      <c r="AD96" s="165">
        <v>37</v>
      </c>
      <c r="AE96" s="165">
        <v>65</v>
      </c>
      <c r="AF96" s="165">
        <v>101</v>
      </c>
      <c r="AG96" s="165">
        <v>134</v>
      </c>
      <c r="AH96" s="165">
        <v>173</v>
      </c>
      <c r="AI96" s="165">
        <v>218</v>
      </c>
      <c r="AJ96" s="189">
        <v>269</v>
      </c>
    </row>
    <row r="97" spans="1:36" ht="12.75" customHeight="1">
      <c r="A97" s="79">
        <v>18</v>
      </c>
      <c r="B97" s="79">
        <v>4</v>
      </c>
      <c r="C97" s="79">
        <v>17</v>
      </c>
      <c r="D97" s="79">
        <v>1</v>
      </c>
      <c r="E97" s="79">
        <v>1</v>
      </c>
      <c r="F97" s="79">
        <v>1</v>
      </c>
      <c r="G97" s="79">
        <v>1</v>
      </c>
      <c r="H97" s="79">
        <v>0</v>
      </c>
      <c r="I97" s="79">
        <v>0</v>
      </c>
      <c r="J97" s="79">
        <v>0</v>
      </c>
      <c r="K97" s="79">
        <v>0</v>
      </c>
      <c r="L97" s="79">
        <v>0</v>
      </c>
      <c r="M97" s="88"/>
      <c r="N97" s="79">
        <v>19</v>
      </c>
      <c r="O97" s="79">
        <v>116</v>
      </c>
      <c r="P97" s="79">
        <v>233</v>
      </c>
      <c r="Q97" s="79">
        <v>350</v>
      </c>
      <c r="R97" s="77"/>
      <c r="S97" s="79">
        <v>17</v>
      </c>
      <c r="T97" s="79">
        <f t="shared" si="16"/>
        <v>8.5</v>
      </c>
      <c r="U97" s="79">
        <f t="shared" si="17"/>
        <v>12.75</v>
      </c>
      <c r="V97" s="79">
        <v>17</v>
      </c>
      <c r="W97" s="79">
        <f t="shared" si="18"/>
        <v>10.5</v>
      </c>
      <c r="X97" s="79">
        <f t="shared" si="19"/>
        <v>5.78</v>
      </c>
      <c r="Y97" s="83"/>
      <c r="Z97" s="188" t="s">
        <v>412</v>
      </c>
      <c r="AA97" s="165">
        <v>0</v>
      </c>
      <c r="AB97" s="165">
        <v>5</v>
      </c>
      <c r="AC97" s="165">
        <v>20</v>
      </c>
      <c r="AD97" s="165">
        <v>40</v>
      </c>
      <c r="AE97" s="165">
        <v>68</v>
      </c>
      <c r="AF97" s="165">
        <v>104</v>
      </c>
      <c r="AG97" s="165">
        <v>148</v>
      </c>
      <c r="AH97" s="165">
        <v>187</v>
      </c>
      <c r="AI97" s="165">
        <v>232</v>
      </c>
      <c r="AJ97" s="189">
        <v>283</v>
      </c>
    </row>
    <row r="98" spans="1:36" ht="12.75" customHeight="1">
      <c r="A98" s="79">
        <v>19</v>
      </c>
      <c r="B98" s="79">
        <v>4</v>
      </c>
      <c r="C98" s="79" t="s">
        <v>285</v>
      </c>
      <c r="D98" s="79">
        <v>1</v>
      </c>
      <c r="E98" s="79">
        <v>1</v>
      </c>
      <c r="F98" s="79">
        <v>1</v>
      </c>
      <c r="G98" s="79">
        <v>1</v>
      </c>
      <c r="H98" s="79">
        <v>0</v>
      </c>
      <c r="I98" s="79">
        <v>0</v>
      </c>
      <c r="J98" s="79">
        <v>0</v>
      </c>
      <c r="K98" s="79">
        <v>0</v>
      </c>
      <c r="L98" s="79">
        <v>0</v>
      </c>
      <c r="M98" s="88"/>
      <c r="N98" s="79">
        <v>20</v>
      </c>
      <c r="O98" s="79">
        <v>133</v>
      </c>
      <c r="P98" s="79">
        <v>266</v>
      </c>
      <c r="Q98" s="79">
        <v>400</v>
      </c>
      <c r="R98" s="83"/>
      <c r="S98" s="79">
        <v>18</v>
      </c>
      <c r="T98" s="79">
        <f t="shared" si="16"/>
        <v>9</v>
      </c>
      <c r="U98" s="79">
        <f t="shared" si="17"/>
        <v>13.5</v>
      </c>
      <c r="V98" s="79">
        <v>18</v>
      </c>
      <c r="W98" s="79">
        <f t="shared" si="18"/>
        <v>11</v>
      </c>
      <c r="X98" s="79">
        <f t="shared" si="19"/>
        <v>6.12</v>
      </c>
      <c r="Y98" s="83"/>
      <c r="Z98" s="188" t="s">
        <v>413</v>
      </c>
      <c r="AA98" s="165">
        <v>0</v>
      </c>
      <c r="AB98" s="165">
        <v>5</v>
      </c>
      <c r="AC98" s="165">
        <v>20</v>
      </c>
      <c r="AD98" s="165">
        <v>45</v>
      </c>
      <c r="AE98" s="165">
        <v>73</v>
      </c>
      <c r="AF98" s="165">
        <v>109</v>
      </c>
      <c r="AG98" s="165">
        <v>156</v>
      </c>
      <c r="AH98" s="165">
        <v>205</v>
      </c>
      <c r="AI98" s="165">
        <v>250</v>
      </c>
      <c r="AJ98" s="189">
        <v>301</v>
      </c>
    </row>
    <row r="99" spans="1:36" ht="12.75" customHeight="1" thickBot="1">
      <c r="A99" s="79">
        <v>20</v>
      </c>
      <c r="B99" s="79">
        <v>5</v>
      </c>
      <c r="C99" s="79" t="s">
        <v>285</v>
      </c>
      <c r="D99" s="79">
        <v>2</v>
      </c>
      <c r="E99" s="79">
        <v>1</v>
      </c>
      <c r="F99" s="79">
        <v>1</v>
      </c>
      <c r="G99" s="79">
        <v>1</v>
      </c>
      <c r="H99" s="79">
        <v>1</v>
      </c>
      <c r="I99" s="79">
        <v>0</v>
      </c>
      <c r="J99" s="79">
        <v>0</v>
      </c>
      <c r="K99" s="79">
        <v>0</v>
      </c>
      <c r="L99" s="79">
        <v>0</v>
      </c>
      <c r="M99" s="88"/>
      <c r="N99" s="79">
        <v>21</v>
      </c>
      <c r="O99" s="79">
        <v>153</v>
      </c>
      <c r="P99" s="79">
        <v>306</v>
      </c>
      <c r="Q99" s="79">
        <v>460</v>
      </c>
      <c r="R99" s="83"/>
      <c r="S99" s="79">
        <v>19</v>
      </c>
      <c r="T99" s="79">
        <f t="shared" si="16"/>
        <v>9.5</v>
      </c>
      <c r="U99" s="79">
        <f t="shared" si="17"/>
        <v>14.25</v>
      </c>
      <c r="V99" s="79">
        <v>19</v>
      </c>
      <c r="W99" s="79">
        <f t="shared" si="18"/>
        <v>11.5</v>
      </c>
      <c r="X99" s="79">
        <f t="shared" si="19"/>
        <v>6.460000000000001</v>
      </c>
      <c r="Y99" s="83"/>
      <c r="Z99" s="191" t="s">
        <v>414</v>
      </c>
      <c r="AA99" s="192">
        <v>0</v>
      </c>
      <c r="AB99" s="192">
        <v>5</v>
      </c>
      <c r="AC99" s="192">
        <v>20</v>
      </c>
      <c r="AD99" s="192">
        <v>45</v>
      </c>
      <c r="AE99" s="192">
        <v>80</v>
      </c>
      <c r="AF99" s="192">
        <v>116</v>
      </c>
      <c r="AG99" s="192">
        <v>160</v>
      </c>
      <c r="AH99" s="192">
        <v>212</v>
      </c>
      <c r="AI99" s="192">
        <v>272</v>
      </c>
      <c r="AJ99" s="193">
        <v>323</v>
      </c>
    </row>
    <row r="100" spans="1:25" ht="12.75" customHeight="1">
      <c r="A100" s="79">
        <v>21</v>
      </c>
      <c r="B100" s="79">
        <v>5</v>
      </c>
      <c r="C100" s="79" t="s">
        <v>285</v>
      </c>
      <c r="D100" s="79">
        <v>2</v>
      </c>
      <c r="E100" s="79">
        <v>1</v>
      </c>
      <c r="F100" s="79">
        <v>1</v>
      </c>
      <c r="G100" s="79">
        <v>1</v>
      </c>
      <c r="H100" s="79">
        <v>1</v>
      </c>
      <c r="I100" s="79">
        <v>0</v>
      </c>
      <c r="J100" s="79">
        <v>0</v>
      </c>
      <c r="K100" s="79">
        <v>0</v>
      </c>
      <c r="L100" s="79">
        <v>0</v>
      </c>
      <c r="M100" s="88"/>
      <c r="N100" s="79">
        <v>22</v>
      </c>
      <c r="O100" s="79">
        <v>173</v>
      </c>
      <c r="P100" s="79">
        <v>346</v>
      </c>
      <c r="Q100" s="79">
        <v>520</v>
      </c>
      <c r="R100" s="83"/>
      <c r="S100" s="79">
        <v>20</v>
      </c>
      <c r="T100" s="79">
        <f t="shared" si="16"/>
        <v>10</v>
      </c>
      <c r="U100" s="79">
        <f t="shared" si="17"/>
        <v>15</v>
      </c>
      <c r="V100" s="79">
        <v>20</v>
      </c>
      <c r="W100" s="79">
        <f t="shared" si="18"/>
        <v>12</v>
      </c>
      <c r="X100" s="79">
        <f t="shared" si="19"/>
        <v>6.800000000000001</v>
      </c>
      <c r="Y100" s="83"/>
    </row>
    <row r="101" spans="1:25" ht="12.75" customHeight="1">
      <c r="A101" s="79">
        <v>22</v>
      </c>
      <c r="B101" s="79">
        <v>6</v>
      </c>
      <c r="C101" s="79" t="s">
        <v>285</v>
      </c>
      <c r="D101" s="79">
        <v>2</v>
      </c>
      <c r="E101" s="79">
        <v>2</v>
      </c>
      <c r="F101" s="79">
        <v>1</v>
      </c>
      <c r="G101" s="79">
        <v>1</v>
      </c>
      <c r="H101" s="79">
        <v>1</v>
      </c>
      <c r="I101" s="79">
        <v>1</v>
      </c>
      <c r="J101" s="79">
        <v>0</v>
      </c>
      <c r="K101" s="79">
        <v>0</v>
      </c>
      <c r="L101" s="79">
        <v>0</v>
      </c>
      <c r="M101" s="88"/>
      <c r="N101" s="79">
        <v>23</v>
      </c>
      <c r="O101" s="79">
        <v>200</v>
      </c>
      <c r="P101" s="79">
        <v>400</v>
      </c>
      <c r="Q101" s="79">
        <v>600</v>
      </c>
      <c r="R101" s="83"/>
      <c r="S101" s="83"/>
      <c r="T101" s="88"/>
      <c r="Y101" s="83"/>
    </row>
    <row r="102" spans="1:25" ht="12.75" customHeight="1">
      <c r="A102" s="79">
        <v>23</v>
      </c>
      <c r="B102" s="79">
        <v>6</v>
      </c>
      <c r="C102" s="79" t="s">
        <v>285</v>
      </c>
      <c r="D102" s="79">
        <v>2</v>
      </c>
      <c r="E102" s="79">
        <v>2</v>
      </c>
      <c r="F102" s="79">
        <v>1</v>
      </c>
      <c r="G102" s="79">
        <v>1</v>
      </c>
      <c r="H102" s="79">
        <v>1</v>
      </c>
      <c r="I102" s="79">
        <v>1</v>
      </c>
      <c r="J102" s="79">
        <v>0</v>
      </c>
      <c r="K102" s="79">
        <v>0</v>
      </c>
      <c r="L102" s="79">
        <v>0</v>
      </c>
      <c r="M102" s="88"/>
      <c r="N102" s="79">
        <v>24</v>
      </c>
      <c r="O102" s="79">
        <v>233</v>
      </c>
      <c r="P102" s="79">
        <v>466</v>
      </c>
      <c r="Q102" s="79">
        <v>700</v>
      </c>
      <c r="R102" s="83"/>
      <c r="S102" s="83"/>
      <c r="T102" s="88"/>
      <c r="Y102" s="83"/>
    </row>
    <row r="103" spans="1:25" ht="12.75" customHeight="1">
      <c r="A103" s="79">
        <v>24</v>
      </c>
      <c r="B103" s="79">
        <v>7</v>
      </c>
      <c r="C103" s="79" t="s">
        <v>285</v>
      </c>
      <c r="D103" s="79">
        <v>2</v>
      </c>
      <c r="E103" s="79">
        <v>2</v>
      </c>
      <c r="F103" s="79">
        <v>2</v>
      </c>
      <c r="G103" s="79">
        <v>1</v>
      </c>
      <c r="H103" s="79">
        <v>1</v>
      </c>
      <c r="I103" s="79">
        <v>1</v>
      </c>
      <c r="J103" s="79">
        <v>1</v>
      </c>
      <c r="K103" s="79">
        <v>0</v>
      </c>
      <c r="L103" s="79">
        <v>0</v>
      </c>
      <c r="M103" s="88"/>
      <c r="N103" s="79">
        <v>25</v>
      </c>
      <c r="O103" s="79">
        <v>266</v>
      </c>
      <c r="P103" s="79">
        <v>533</v>
      </c>
      <c r="Q103" s="79">
        <v>800</v>
      </c>
      <c r="R103" s="83"/>
      <c r="S103" s="83"/>
      <c r="T103" s="88"/>
      <c r="Y103" s="83"/>
    </row>
    <row r="104" spans="1:25" ht="12.75" customHeight="1">
      <c r="A104" s="79">
        <v>25</v>
      </c>
      <c r="B104" s="79">
        <v>7</v>
      </c>
      <c r="C104" s="79" t="s">
        <v>285</v>
      </c>
      <c r="D104" s="79">
        <v>2</v>
      </c>
      <c r="E104" s="79">
        <v>2</v>
      </c>
      <c r="F104" s="79">
        <v>2</v>
      </c>
      <c r="G104" s="79">
        <v>1</v>
      </c>
      <c r="H104" s="79">
        <v>1</v>
      </c>
      <c r="I104" s="79">
        <v>1</v>
      </c>
      <c r="J104" s="79">
        <v>1</v>
      </c>
      <c r="K104" s="79">
        <v>0</v>
      </c>
      <c r="L104" s="79">
        <v>0</v>
      </c>
      <c r="M104" s="88"/>
      <c r="N104" s="79">
        <v>26</v>
      </c>
      <c r="O104" s="79">
        <v>306</v>
      </c>
      <c r="P104" s="79">
        <v>613</v>
      </c>
      <c r="Q104" s="79">
        <v>920</v>
      </c>
      <c r="R104" s="83"/>
      <c r="S104" s="83"/>
      <c r="T104" s="88"/>
      <c r="Y104" s="83"/>
    </row>
    <row r="105" spans="1:25" ht="12.75" customHeight="1">
      <c r="A105" s="79">
        <v>26</v>
      </c>
      <c r="B105" s="79">
        <v>8</v>
      </c>
      <c r="C105" s="79" t="s">
        <v>285</v>
      </c>
      <c r="D105" s="79">
        <v>2</v>
      </c>
      <c r="E105" s="79">
        <v>2</v>
      </c>
      <c r="F105" s="79">
        <v>2</v>
      </c>
      <c r="G105" s="79">
        <v>2</v>
      </c>
      <c r="H105" s="79">
        <v>1</v>
      </c>
      <c r="I105" s="79">
        <v>1</v>
      </c>
      <c r="J105" s="79">
        <v>1</v>
      </c>
      <c r="K105" s="79">
        <v>1</v>
      </c>
      <c r="L105" s="79">
        <v>0</v>
      </c>
      <c r="M105" s="88"/>
      <c r="N105" s="79">
        <v>27</v>
      </c>
      <c r="O105" s="79">
        <v>346</v>
      </c>
      <c r="P105" s="79">
        <v>693</v>
      </c>
      <c r="Q105" s="79">
        <v>1040</v>
      </c>
      <c r="R105" s="83"/>
      <c r="S105" s="83"/>
      <c r="T105" s="88"/>
      <c r="Y105" s="83"/>
    </row>
    <row r="106" spans="1:25" ht="12.75" customHeight="1">
      <c r="A106" s="79">
        <v>27</v>
      </c>
      <c r="B106" s="79">
        <v>8</v>
      </c>
      <c r="C106" s="79" t="s">
        <v>285</v>
      </c>
      <c r="D106" s="79">
        <v>2</v>
      </c>
      <c r="E106" s="79">
        <v>2</v>
      </c>
      <c r="F106" s="79">
        <v>2</v>
      </c>
      <c r="G106" s="79">
        <v>2</v>
      </c>
      <c r="H106" s="79">
        <v>1</v>
      </c>
      <c r="I106" s="79">
        <v>1</v>
      </c>
      <c r="J106" s="79">
        <v>1</v>
      </c>
      <c r="K106" s="79">
        <v>1</v>
      </c>
      <c r="L106" s="79">
        <v>0</v>
      </c>
      <c r="M106" s="88"/>
      <c r="N106" s="79">
        <v>28</v>
      </c>
      <c r="O106" s="79">
        <v>400</v>
      </c>
      <c r="P106" s="79">
        <v>800</v>
      </c>
      <c r="Q106" s="79">
        <v>1200</v>
      </c>
      <c r="R106" s="83"/>
      <c r="S106" s="83"/>
      <c r="T106" s="88"/>
      <c r="Y106" s="83"/>
    </row>
    <row r="107" spans="1:25" ht="12.75" customHeight="1">
      <c r="A107" s="79">
        <v>28</v>
      </c>
      <c r="B107" s="79">
        <v>9</v>
      </c>
      <c r="C107" s="79" t="s">
        <v>285</v>
      </c>
      <c r="D107" s="79">
        <v>3</v>
      </c>
      <c r="E107" s="79">
        <v>2</v>
      </c>
      <c r="F107" s="79">
        <v>2</v>
      </c>
      <c r="G107" s="79">
        <v>2</v>
      </c>
      <c r="H107" s="79">
        <v>2</v>
      </c>
      <c r="I107" s="79">
        <v>1</v>
      </c>
      <c r="J107" s="79">
        <v>1</v>
      </c>
      <c r="K107" s="79">
        <v>1</v>
      </c>
      <c r="L107" s="79">
        <v>1</v>
      </c>
      <c r="M107" s="88"/>
      <c r="N107" s="79">
        <v>29</v>
      </c>
      <c r="O107" s="79">
        <v>466</v>
      </c>
      <c r="P107" s="79">
        <v>933</v>
      </c>
      <c r="Q107" s="79">
        <v>1400</v>
      </c>
      <c r="R107" s="83"/>
      <c r="S107" s="83"/>
      <c r="T107" s="88"/>
      <c r="Y107" s="83"/>
    </row>
    <row r="108" spans="1:25" ht="12.75" customHeight="1">
      <c r="A108" s="79">
        <v>29</v>
      </c>
      <c r="B108" s="79">
        <v>9</v>
      </c>
      <c r="C108" s="79" t="s">
        <v>285</v>
      </c>
      <c r="D108" s="79">
        <v>3</v>
      </c>
      <c r="E108" s="79">
        <v>2</v>
      </c>
      <c r="F108" s="79">
        <v>2</v>
      </c>
      <c r="G108" s="79">
        <v>2</v>
      </c>
      <c r="H108" s="79">
        <v>2</v>
      </c>
      <c r="I108" s="79">
        <v>1</v>
      </c>
      <c r="J108" s="79">
        <v>1</v>
      </c>
      <c r="K108" s="79">
        <v>1</v>
      </c>
      <c r="L108" s="79">
        <v>1</v>
      </c>
      <c r="M108" s="88"/>
      <c r="N108" s="79">
        <v>30</v>
      </c>
      <c r="O108" s="79">
        <f>O98*4</f>
        <v>532</v>
      </c>
      <c r="P108" s="79">
        <f>P98*4</f>
        <v>1064</v>
      </c>
      <c r="Q108" s="79">
        <f>Q98*4</f>
        <v>1600</v>
      </c>
      <c r="R108" s="83"/>
      <c r="S108" s="83"/>
      <c r="T108" s="88"/>
      <c r="Y108" s="83"/>
    </row>
    <row r="109" spans="1:25" ht="12.75" customHeight="1">
      <c r="A109" s="79">
        <v>30</v>
      </c>
      <c r="B109" s="79">
        <v>10</v>
      </c>
      <c r="C109" s="79" t="s">
        <v>285</v>
      </c>
      <c r="D109" s="79">
        <v>3</v>
      </c>
      <c r="E109" s="79">
        <v>3</v>
      </c>
      <c r="F109" s="79">
        <v>2</v>
      </c>
      <c r="G109" s="79">
        <v>2</v>
      </c>
      <c r="H109" s="79">
        <v>2</v>
      </c>
      <c r="I109" s="79">
        <v>2</v>
      </c>
      <c r="J109" s="79">
        <v>1</v>
      </c>
      <c r="K109" s="79">
        <v>1</v>
      </c>
      <c r="L109" s="79">
        <v>1</v>
      </c>
      <c r="M109" s="88"/>
      <c r="N109" s="79">
        <v>31</v>
      </c>
      <c r="O109" s="79">
        <f aca="true" t="shared" si="20" ref="O109:P117">O99*4</f>
        <v>612</v>
      </c>
      <c r="P109" s="79">
        <f t="shared" si="20"/>
        <v>1224</v>
      </c>
      <c r="Q109" s="79">
        <f aca="true" t="shared" si="21" ref="Q109:Q117">Q99*4</f>
        <v>1840</v>
      </c>
      <c r="R109" s="83"/>
      <c r="S109" s="83"/>
      <c r="T109" s="88"/>
      <c r="Y109" s="83"/>
    </row>
    <row r="110" spans="1:25" ht="12.75" customHeight="1">
      <c r="A110" s="79">
        <v>31</v>
      </c>
      <c r="B110" s="79">
        <v>10</v>
      </c>
      <c r="C110" s="79" t="s">
        <v>285</v>
      </c>
      <c r="D110" s="79">
        <v>3</v>
      </c>
      <c r="E110" s="79">
        <v>3</v>
      </c>
      <c r="F110" s="79">
        <v>2</v>
      </c>
      <c r="G110" s="79">
        <v>2</v>
      </c>
      <c r="H110" s="79">
        <v>2</v>
      </c>
      <c r="I110" s="79">
        <v>2</v>
      </c>
      <c r="J110" s="79">
        <v>1</v>
      </c>
      <c r="K110" s="79">
        <v>1</v>
      </c>
      <c r="L110" s="79">
        <v>1</v>
      </c>
      <c r="M110" s="88"/>
      <c r="N110" s="79">
        <v>32</v>
      </c>
      <c r="O110" s="79">
        <f t="shared" si="20"/>
        <v>692</v>
      </c>
      <c r="P110" s="79">
        <f t="shared" si="20"/>
        <v>1384</v>
      </c>
      <c r="Q110" s="79">
        <f t="shared" si="21"/>
        <v>2080</v>
      </c>
      <c r="R110" s="83"/>
      <c r="S110" s="83"/>
      <c r="T110" s="88"/>
      <c r="Y110" s="83"/>
    </row>
    <row r="111" spans="1:25" ht="12.75" customHeight="1">
      <c r="A111" s="79">
        <v>32</v>
      </c>
      <c r="B111" s="79">
        <v>11</v>
      </c>
      <c r="C111" s="79" t="s">
        <v>285</v>
      </c>
      <c r="D111" s="79">
        <v>3</v>
      </c>
      <c r="E111" s="79">
        <v>3</v>
      </c>
      <c r="F111" s="79">
        <v>3</v>
      </c>
      <c r="G111" s="79">
        <v>2</v>
      </c>
      <c r="H111" s="79">
        <v>2</v>
      </c>
      <c r="I111" s="79">
        <v>2</v>
      </c>
      <c r="J111" s="79">
        <v>2</v>
      </c>
      <c r="K111" s="79">
        <v>1</v>
      </c>
      <c r="L111" s="79">
        <v>1</v>
      </c>
      <c r="M111" s="88"/>
      <c r="N111" s="79">
        <v>33</v>
      </c>
      <c r="O111" s="79">
        <f t="shared" si="20"/>
        <v>800</v>
      </c>
      <c r="P111" s="79">
        <f t="shared" si="20"/>
        <v>1600</v>
      </c>
      <c r="Q111" s="79">
        <f t="shared" si="21"/>
        <v>2400</v>
      </c>
      <c r="R111" s="77"/>
      <c r="S111" s="77"/>
      <c r="T111" s="88"/>
      <c r="Y111" s="83"/>
    </row>
    <row r="112" spans="1:25" ht="12.75" customHeight="1">
      <c r="A112" s="79">
        <v>33</v>
      </c>
      <c r="B112" s="79">
        <v>11</v>
      </c>
      <c r="C112" s="79" t="s">
        <v>285</v>
      </c>
      <c r="D112" s="79">
        <v>3</v>
      </c>
      <c r="E112" s="79">
        <v>3</v>
      </c>
      <c r="F112" s="79">
        <v>3</v>
      </c>
      <c r="G112" s="79">
        <v>2</v>
      </c>
      <c r="H112" s="79">
        <v>2</v>
      </c>
      <c r="I112" s="79">
        <v>2</v>
      </c>
      <c r="J112" s="79">
        <v>2</v>
      </c>
      <c r="K112" s="79">
        <v>1</v>
      </c>
      <c r="L112" s="79">
        <v>1</v>
      </c>
      <c r="M112" s="88"/>
      <c r="N112" s="79">
        <v>34</v>
      </c>
      <c r="O112" s="79">
        <f>O102*4</f>
        <v>932</v>
      </c>
      <c r="P112" s="79">
        <f t="shared" si="20"/>
        <v>1864</v>
      </c>
      <c r="Q112" s="79">
        <f t="shared" si="21"/>
        <v>2800</v>
      </c>
      <c r="R112" s="77"/>
      <c r="S112" s="77"/>
      <c r="T112" s="92"/>
      <c r="Y112" s="83"/>
    </row>
    <row r="113" spans="1:25" ht="12.75" customHeight="1">
      <c r="A113" s="79">
        <v>34</v>
      </c>
      <c r="B113" s="79">
        <v>12</v>
      </c>
      <c r="C113" s="79" t="s">
        <v>285</v>
      </c>
      <c r="D113" s="79">
        <v>3</v>
      </c>
      <c r="E113" s="79">
        <v>3</v>
      </c>
      <c r="F113" s="79">
        <v>3</v>
      </c>
      <c r="G113" s="79">
        <v>3</v>
      </c>
      <c r="H113" s="79">
        <v>2</v>
      </c>
      <c r="I113" s="79">
        <v>2</v>
      </c>
      <c r="J113" s="79">
        <v>2</v>
      </c>
      <c r="K113" s="79">
        <v>2</v>
      </c>
      <c r="L113" s="79">
        <v>1</v>
      </c>
      <c r="M113" s="93"/>
      <c r="N113" s="79">
        <v>35</v>
      </c>
      <c r="O113" s="79">
        <f>O103*4</f>
        <v>1064</v>
      </c>
      <c r="P113" s="79">
        <f t="shared" si="20"/>
        <v>2132</v>
      </c>
      <c r="Q113" s="79">
        <f t="shared" si="21"/>
        <v>3200</v>
      </c>
      <c r="R113" s="77"/>
      <c r="S113" s="77"/>
      <c r="T113" s="92"/>
      <c r="Y113" s="83"/>
    </row>
    <row r="114" spans="1:25" ht="12.75" customHeight="1">
      <c r="A114" s="79">
        <v>35</v>
      </c>
      <c r="B114" s="79">
        <v>12</v>
      </c>
      <c r="C114" s="79" t="s">
        <v>285</v>
      </c>
      <c r="D114" s="79">
        <v>3</v>
      </c>
      <c r="E114" s="79">
        <v>3</v>
      </c>
      <c r="F114" s="79">
        <v>3</v>
      </c>
      <c r="G114" s="79">
        <v>3</v>
      </c>
      <c r="H114" s="79">
        <v>2</v>
      </c>
      <c r="I114" s="79">
        <v>2</v>
      </c>
      <c r="J114" s="79">
        <v>2</v>
      </c>
      <c r="K114" s="79">
        <v>2</v>
      </c>
      <c r="L114" s="79">
        <v>1</v>
      </c>
      <c r="M114" s="88"/>
      <c r="N114" s="79">
        <v>36</v>
      </c>
      <c r="O114" s="79">
        <f t="shared" si="20"/>
        <v>1224</v>
      </c>
      <c r="P114" s="79">
        <f t="shared" si="20"/>
        <v>2452</v>
      </c>
      <c r="Q114" s="79">
        <f t="shared" si="21"/>
        <v>3680</v>
      </c>
      <c r="R114" s="83"/>
      <c r="S114" s="83"/>
      <c r="T114" s="92"/>
      <c r="Y114" s="83"/>
    </row>
    <row r="115" spans="1:25" ht="12.75" customHeight="1">
      <c r="A115" s="79">
        <v>36</v>
      </c>
      <c r="B115" s="79">
        <v>13</v>
      </c>
      <c r="C115" s="79" t="s">
        <v>285</v>
      </c>
      <c r="D115" s="79">
        <v>4</v>
      </c>
      <c r="E115" s="79">
        <v>3</v>
      </c>
      <c r="F115" s="79">
        <v>3</v>
      </c>
      <c r="G115" s="79">
        <v>3</v>
      </c>
      <c r="H115" s="79">
        <v>3</v>
      </c>
      <c r="I115" s="79">
        <v>2</v>
      </c>
      <c r="J115" s="79">
        <v>2</v>
      </c>
      <c r="K115" s="79">
        <v>2</v>
      </c>
      <c r="L115" s="79">
        <v>2</v>
      </c>
      <c r="M115" s="88"/>
      <c r="N115" s="79">
        <v>37</v>
      </c>
      <c r="O115" s="79">
        <f t="shared" si="20"/>
        <v>1384</v>
      </c>
      <c r="P115" s="79">
        <f t="shared" si="20"/>
        <v>2772</v>
      </c>
      <c r="Q115" s="79">
        <f t="shared" si="21"/>
        <v>4160</v>
      </c>
      <c r="R115" s="83"/>
      <c r="S115" s="83"/>
      <c r="T115" s="92"/>
      <c r="Y115" s="83"/>
    </row>
    <row r="116" spans="1:25" ht="12.75" customHeight="1">
      <c r="A116" s="79">
        <v>37</v>
      </c>
      <c r="B116" s="79">
        <v>13</v>
      </c>
      <c r="C116" s="79" t="s">
        <v>285</v>
      </c>
      <c r="D116" s="79">
        <v>4</v>
      </c>
      <c r="E116" s="79">
        <v>3</v>
      </c>
      <c r="F116" s="79">
        <v>3</v>
      </c>
      <c r="G116" s="79">
        <v>3</v>
      </c>
      <c r="H116" s="79">
        <v>3</v>
      </c>
      <c r="I116" s="79">
        <v>2</v>
      </c>
      <c r="J116" s="79">
        <v>2</v>
      </c>
      <c r="K116" s="79">
        <v>2</v>
      </c>
      <c r="L116" s="79">
        <v>2</v>
      </c>
      <c r="M116" s="88"/>
      <c r="N116" s="79">
        <v>38</v>
      </c>
      <c r="O116" s="79">
        <f t="shared" si="20"/>
        <v>1600</v>
      </c>
      <c r="P116" s="79">
        <f t="shared" si="20"/>
        <v>3200</v>
      </c>
      <c r="Q116" s="79">
        <f t="shared" si="21"/>
        <v>4800</v>
      </c>
      <c r="R116" s="83"/>
      <c r="S116" s="83"/>
      <c r="T116" s="92"/>
      <c r="Y116" s="83"/>
    </row>
    <row r="117" spans="1:25" ht="12.75" customHeight="1">
      <c r="A117" s="79">
        <v>38</v>
      </c>
      <c r="B117" s="79">
        <v>14</v>
      </c>
      <c r="C117" s="79" t="s">
        <v>285</v>
      </c>
      <c r="D117" s="79">
        <v>4</v>
      </c>
      <c r="E117" s="79">
        <v>4</v>
      </c>
      <c r="F117" s="79">
        <v>3</v>
      </c>
      <c r="G117" s="79">
        <v>3</v>
      </c>
      <c r="H117" s="79">
        <v>3</v>
      </c>
      <c r="I117" s="79">
        <v>3</v>
      </c>
      <c r="J117" s="79">
        <v>2</v>
      </c>
      <c r="K117" s="79">
        <v>2</v>
      </c>
      <c r="L117" s="79">
        <v>2</v>
      </c>
      <c r="M117" s="88"/>
      <c r="N117" s="79">
        <v>39</v>
      </c>
      <c r="O117" s="79">
        <f t="shared" si="20"/>
        <v>1864</v>
      </c>
      <c r="P117" s="79">
        <f t="shared" si="20"/>
        <v>3732</v>
      </c>
      <c r="Q117" s="79">
        <f t="shared" si="21"/>
        <v>5600</v>
      </c>
      <c r="R117" s="83"/>
      <c r="S117" s="83"/>
      <c r="T117" s="92"/>
      <c r="Y117" s="83"/>
    </row>
    <row r="118" spans="1:25" ht="12.75" customHeight="1">
      <c r="A118" s="79">
        <v>39</v>
      </c>
      <c r="B118" s="79">
        <v>14</v>
      </c>
      <c r="C118" s="79" t="s">
        <v>285</v>
      </c>
      <c r="D118" s="79">
        <v>4</v>
      </c>
      <c r="E118" s="79">
        <v>4</v>
      </c>
      <c r="F118" s="79">
        <v>3</v>
      </c>
      <c r="G118" s="79">
        <v>3</v>
      </c>
      <c r="H118" s="79">
        <v>3</v>
      </c>
      <c r="I118" s="79">
        <v>3</v>
      </c>
      <c r="J118" s="79">
        <v>2</v>
      </c>
      <c r="K118" s="79">
        <v>2</v>
      </c>
      <c r="L118" s="79">
        <v>2</v>
      </c>
      <c r="M118" s="88"/>
      <c r="N118" s="79">
        <v>40</v>
      </c>
      <c r="O118" s="79">
        <f>O98*16</f>
        <v>2128</v>
      </c>
      <c r="P118" s="79">
        <f>P98*16</f>
        <v>4256</v>
      </c>
      <c r="Q118" s="79">
        <f>Q98*16</f>
        <v>6400</v>
      </c>
      <c r="R118" s="83"/>
      <c r="S118" s="83"/>
      <c r="T118" s="92"/>
      <c r="Y118" s="83"/>
    </row>
    <row r="119" spans="1:25" ht="12.75" customHeight="1">
      <c r="A119" s="79">
        <v>40</v>
      </c>
      <c r="B119" s="79">
        <v>15</v>
      </c>
      <c r="C119" s="79" t="s">
        <v>285</v>
      </c>
      <c r="D119" s="79">
        <v>4</v>
      </c>
      <c r="E119" s="79">
        <v>4</v>
      </c>
      <c r="F119" s="79">
        <v>4</v>
      </c>
      <c r="G119" s="79">
        <v>3</v>
      </c>
      <c r="H119" s="79">
        <v>3</v>
      </c>
      <c r="I119" s="79">
        <v>3</v>
      </c>
      <c r="J119" s="79">
        <v>3</v>
      </c>
      <c r="K119" s="79">
        <v>2</v>
      </c>
      <c r="L119" s="79">
        <v>2</v>
      </c>
      <c r="M119" s="88"/>
      <c r="N119" s="79">
        <v>41</v>
      </c>
      <c r="O119" s="79">
        <f aca="true" t="shared" si="22" ref="O119:P127">O99*16</f>
        <v>2448</v>
      </c>
      <c r="P119" s="79">
        <f t="shared" si="22"/>
        <v>4896</v>
      </c>
      <c r="Q119" s="79">
        <f aca="true" t="shared" si="23" ref="Q119:Q127">Q99*16</f>
        <v>7360</v>
      </c>
      <c r="R119" s="83"/>
      <c r="S119" s="83"/>
      <c r="T119" s="92"/>
      <c r="Y119" s="83"/>
    </row>
    <row r="120" spans="1:25" ht="12.75" customHeight="1">
      <c r="A120" s="79">
        <v>41</v>
      </c>
      <c r="B120" s="79">
        <v>15</v>
      </c>
      <c r="C120" s="79" t="s">
        <v>285</v>
      </c>
      <c r="D120" s="79">
        <v>4</v>
      </c>
      <c r="E120" s="79">
        <v>4</v>
      </c>
      <c r="F120" s="79">
        <v>4</v>
      </c>
      <c r="G120" s="79">
        <v>3</v>
      </c>
      <c r="H120" s="79">
        <v>3</v>
      </c>
      <c r="I120" s="79">
        <v>3</v>
      </c>
      <c r="J120" s="79">
        <v>3</v>
      </c>
      <c r="K120" s="79">
        <v>2</v>
      </c>
      <c r="L120" s="79">
        <v>2</v>
      </c>
      <c r="M120" s="88"/>
      <c r="N120" s="79">
        <v>42</v>
      </c>
      <c r="O120" s="79">
        <f t="shared" si="22"/>
        <v>2768</v>
      </c>
      <c r="P120" s="79">
        <f t="shared" si="22"/>
        <v>5536</v>
      </c>
      <c r="Q120" s="79">
        <f t="shared" si="23"/>
        <v>8320</v>
      </c>
      <c r="R120" s="83"/>
      <c r="S120" s="83"/>
      <c r="T120" s="92"/>
      <c r="Y120" s="83"/>
    </row>
    <row r="121" spans="1:25" ht="12.75" customHeight="1">
      <c r="A121" s="79">
        <v>42</v>
      </c>
      <c r="B121" s="79">
        <v>16</v>
      </c>
      <c r="C121" s="79" t="s">
        <v>285</v>
      </c>
      <c r="D121" s="79">
        <v>4</v>
      </c>
      <c r="E121" s="79">
        <v>4</v>
      </c>
      <c r="F121" s="79">
        <v>4</v>
      </c>
      <c r="G121" s="79">
        <v>4</v>
      </c>
      <c r="H121" s="79">
        <v>3</v>
      </c>
      <c r="I121" s="79">
        <v>3</v>
      </c>
      <c r="J121" s="79">
        <v>3</v>
      </c>
      <c r="K121" s="79">
        <v>3</v>
      </c>
      <c r="L121" s="79">
        <v>2</v>
      </c>
      <c r="M121" s="88"/>
      <c r="N121" s="79">
        <v>43</v>
      </c>
      <c r="O121" s="79">
        <f t="shared" si="22"/>
        <v>3200</v>
      </c>
      <c r="P121" s="79">
        <f t="shared" si="22"/>
        <v>6400</v>
      </c>
      <c r="Q121" s="79">
        <f t="shared" si="23"/>
        <v>9600</v>
      </c>
      <c r="R121" s="83"/>
      <c r="S121" s="83"/>
      <c r="T121" s="92"/>
      <c r="Y121" s="83"/>
    </row>
    <row r="122" spans="1:25" ht="12.75" customHeight="1">
      <c r="A122" s="79">
        <v>43</v>
      </c>
      <c r="B122" s="79">
        <v>16</v>
      </c>
      <c r="C122" s="79" t="s">
        <v>285</v>
      </c>
      <c r="D122" s="79">
        <v>4</v>
      </c>
      <c r="E122" s="79">
        <v>4</v>
      </c>
      <c r="F122" s="79">
        <v>4</v>
      </c>
      <c r="G122" s="79">
        <v>4</v>
      </c>
      <c r="H122" s="79">
        <v>3</v>
      </c>
      <c r="I122" s="79">
        <v>3</v>
      </c>
      <c r="J122" s="79">
        <v>3</v>
      </c>
      <c r="K122" s="79">
        <v>3</v>
      </c>
      <c r="L122" s="79">
        <v>2</v>
      </c>
      <c r="M122" s="88"/>
      <c r="N122" s="79">
        <v>44</v>
      </c>
      <c r="O122" s="79">
        <f t="shared" si="22"/>
        <v>3728</v>
      </c>
      <c r="P122" s="79">
        <f t="shared" si="22"/>
        <v>7456</v>
      </c>
      <c r="Q122" s="79">
        <f t="shared" si="23"/>
        <v>11200</v>
      </c>
      <c r="R122" s="83"/>
      <c r="S122" s="83"/>
      <c r="T122" s="92"/>
      <c r="Y122" s="83"/>
    </row>
    <row r="123" spans="1:27" ht="12.75" customHeight="1">
      <c r="A123" s="79">
        <v>44</v>
      </c>
      <c r="B123" s="79">
        <v>17</v>
      </c>
      <c r="C123" s="79" t="s">
        <v>285</v>
      </c>
      <c r="D123" s="79">
        <v>5</v>
      </c>
      <c r="E123" s="79">
        <v>4</v>
      </c>
      <c r="F123" s="79">
        <v>4</v>
      </c>
      <c r="G123" s="79">
        <v>4</v>
      </c>
      <c r="H123" s="79">
        <v>4</v>
      </c>
      <c r="I123" s="79">
        <v>3</v>
      </c>
      <c r="J123" s="79">
        <v>3</v>
      </c>
      <c r="K123" s="79">
        <v>3</v>
      </c>
      <c r="L123" s="79">
        <v>3</v>
      </c>
      <c r="M123" s="88"/>
      <c r="N123" s="79">
        <v>45</v>
      </c>
      <c r="O123" s="79">
        <f t="shared" si="22"/>
        <v>4256</v>
      </c>
      <c r="P123" s="79">
        <f t="shared" si="22"/>
        <v>8528</v>
      </c>
      <c r="Q123" s="79">
        <f t="shared" si="23"/>
        <v>12800</v>
      </c>
      <c r="R123" s="83"/>
      <c r="S123" s="83"/>
      <c r="T123" s="92"/>
      <c r="Y123" s="83"/>
      <c r="Z123" s="83"/>
      <c r="AA123" s="83"/>
    </row>
    <row r="124" spans="1:27" ht="12.75" customHeight="1">
      <c r="A124" s="79">
        <v>45</v>
      </c>
      <c r="B124" s="79">
        <v>17</v>
      </c>
      <c r="C124" s="79" t="s">
        <v>285</v>
      </c>
      <c r="D124" s="79">
        <v>5</v>
      </c>
      <c r="E124" s="79">
        <v>4</v>
      </c>
      <c r="F124" s="79">
        <v>4</v>
      </c>
      <c r="G124" s="79">
        <v>4</v>
      </c>
      <c r="H124" s="79">
        <v>4</v>
      </c>
      <c r="I124" s="79">
        <v>3</v>
      </c>
      <c r="J124" s="79">
        <v>3</v>
      </c>
      <c r="K124" s="79">
        <v>3</v>
      </c>
      <c r="L124" s="79">
        <v>3</v>
      </c>
      <c r="M124" s="88"/>
      <c r="N124" s="79">
        <v>46</v>
      </c>
      <c r="O124" s="79">
        <f t="shared" si="22"/>
        <v>4896</v>
      </c>
      <c r="P124" s="79">
        <f t="shared" si="22"/>
        <v>9808</v>
      </c>
      <c r="Q124" s="79">
        <f t="shared" si="23"/>
        <v>14720</v>
      </c>
      <c r="R124" s="77"/>
      <c r="S124" s="77"/>
      <c r="T124" s="92"/>
      <c r="Y124" s="83"/>
      <c r="Z124" s="83"/>
      <c r="AA124" s="83"/>
    </row>
    <row r="125" spans="1:27" ht="12.75" customHeight="1">
      <c r="A125" s="79">
        <v>46</v>
      </c>
      <c r="B125" s="79">
        <v>18</v>
      </c>
      <c r="C125" s="79" t="s">
        <v>285</v>
      </c>
      <c r="D125" s="79">
        <v>5</v>
      </c>
      <c r="E125" s="79">
        <v>5</v>
      </c>
      <c r="F125" s="79">
        <v>4</v>
      </c>
      <c r="G125" s="79">
        <v>4</v>
      </c>
      <c r="H125" s="79">
        <v>4</v>
      </c>
      <c r="I125" s="79">
        <v>4</v>
      </c>
      <c r="J125" s="79">
        <v>3</v>
      </c>
      <c r="K125" s="79">
        <v>3</v>
      </c>
      <c r="L125" s="79">
        <v>3</v>
      </c>
      <c r="M125" s="88"/>
      <c r="N125" s="79">
        <v>47</v>
      </c>
      <c r="O125" s="79">
        <f t="shared" si="22"/>
        <v>5536</v>
      </c>
      <c r="P125" s="79">
        <f t="shared" si="22"/>
        <v>11088</v>
      </c>
      <c r="Q125" s="79">
        <f t="shared" si="23"/>
        <v>16640</v>
      </c>
      <c r="R125" s="77"/>
      <c r="S125" s="77"/>
      <c r="T125" s="92"/>
      <c r="Y125" s="83"/>
      <c r="Z125" s="83"/>
      <c r="AA125" s="83"/>
    </row>
    <row r="126" spans="1:27" ht="12.75" customHeight="1">
      <c r="A126" s="79">
        <v>47</v>
      </c>
      <c r="B126" s="79">
        <v>18</v>
      </c>
      <c r="C126" s="79" t="s">
        <v>285</v>
      </c>
      <c r="D126" s="79">
        <v>5</v>
      </c>
      <c r="E126" s="79">
        <v>5</v>
      </c>
      <c r="F126" s="79">
        <v>4</v>
      </c>
      <c r="G126" s="79">
        <v>4</v>
      </c>
      <c r="H126" s="79">
        <v>4</v>
      </c>
      <c r="I126" s="79">
        <v>4</v>
      </c>
      <c r="J126" s="79">
        <v>3</v>
      </c>
      <c r="K126" s="79">
        <v>3</v>
      </c>
      <c r="L126" s="79">
        <v>3</v>
      </c>
      <c r="M126" s="88"/>
      <c r="N126" s="79">
        <v>48</v>
      </c>
      <c r="O126" s="79">
        <f t="shared" si="22"/>
        <v>6400</v>
      </c>
      <c r="P126" s="79">
        <f t="shared" si="22"/>
        <v>12800</v>
      </c>
      <c r="Q126" s="79">
        <f t="shared" si="23"/>
        <v>19200</v>
      </c>
      <c r="R126" s="77"/>
      <c r="S126" s="77"/>
      <c r="T126" s="92"/>
      <c r="Y126" s="83"/>
      <c r="Z126" s="83"/>
      <c r="AA126" s="83"/>
    </row>
    <row r="127" spans="1:27" ht="12.75" customHeight="1">
      <c r="A127" s="79">
        <v>48</v>
      </c>
      <c r="B127" s="79">
        <v>19</v>
      </c>
      <c r="C127" s="79" t="s">
        <v>285</v>
      </c>
      <c r="D127" s="79">
        <v>5</v>
      </c>
      <c r="E127" s="79">
        <v>5</v>
      </c>
      <c r="F127" s="79">
        <v>5</v>
      </c>
      <c r="G127" s="79">
        <v>4</v>
      </c>
      <c r="H127" s="79">
        <v>4</v>
      </c>
      <c r="I127" s="79">
        <v>4</v>
      </c>
      <c r="J127" s="79">
        <v>4</v>
      </c>
      <c r="K127" s="79">
        <v>3</v>
      </c>
      <c r="L127" s="79">
        <v>3</v>
      </c>
      <c r="M127" s="88"/>
      <c r="N127" s="79">
        <v>49</v>
      </c>
      <c r="O127" s="79">
        <f t="shared" si="22"/>
        <v>7456</v>
      </c>
      <c r="P127" s="79">
        <f t="shared" si="22"/>
        <v>14928</v>
      </c>
      <c r="Q127" s="79">
        <f t="shared" si="23"/>
        <v>22400</v>
      </c>
      <c r="R127" s="77"/>
      <c r="S127" s="77"/>
      <c r="T127" s="92"/>
      <c r="Y127" s="83"/>
      <c r="Z127" s="83"/>
      <c r="AA127" s="83"/>
    </row>
    <row r="128" spans="1:27" ht="12.75" customHeight="1">
      <c r="A128" s="79">
        <v>49</v>
      </c>
      <c r="B128" s="79">
        <v>19</v>
      </c>
      <c r="C128" s="79" t="s">
        <v>285</v>
      </c>
      <c r="D128" s="79">
        <v>5</v>
      </c>
      <c r="E128" s="79">
        <v>5</v>
      </c>
      <c r="F128" s="79">
        <v>5</v>
      </c>
      <c r="G128" s="79">
        <v>4</v>
      </c>
      <c r="H128" s="79">
        <v>4</v>
      </c>
      <c r="I128" s="79">
        <v>4</v>
      </c>
      <c r="J128" s="79">
        <v>4</v>
      </c>
      <c r="K128" s="79">
        <v>3</v>
      </c>
      <c r="L128" s="79">
        <v>3</v>
      </c>
      <c r="M128" s="88"/>
      <c r="N128" s="79">
        <v>50</v>
      </c>
      <c r="O128" s="79">
        <f>O98*64</f>
        <v>8512</v>
      </c>
      <c r="P128" s="79">
        <f>P98*64</f>
        <v>17024</v>
      </c>
      <c r="Q128" s="79">
        <f>Q98*64</f>
        <v>25600</v>
      </c>
      <c r="R128" s="77"/>
      <c r="S128" s="77"/>
      <c r="T128" s="92"/>
      <c r="Y128" s="83"/>
      <c r="Z128" s="83"/>
      <c r="AA128" s="83"/>
    </row>
    <row r="129" spans="1:27" ht="12.75" customHeight="1">
      <c r="A129" s="79">
        <v>50</v>
      </c>
      <c r="B129" s="79">
        <v>20</v>
      </c>
      <c r="C129" s="79" t="s">
        <v>285</v>
      </c>
      <c r="D129" s="79">
        <v>5</v>
      </c>
      <c r="E129" s="79">
        <v>5</v>
      </c>
      <c r="F129" s="79">
        <v>5</v>
      </c>
      <c r="G129" s="79">
        <v>5</v>
      </c>
      <c r="H129" s="79">
        <v>4</v>
      </c>
      <c r="I129" s="79">
        <v>4</v>
      </c>
      <c r="J129" s="79">
        <v>4</v>
      </c>
      <c r="K129" s="79">
        <v>4</v>
      </c>
      <c r="L129" s="79">
        <v>3</v>
      </c>
      <c r="M129" s="88"/>
      <c r="N129" s="83" t="s">
        <v>476</v>
      </c>
      <c r="O129" s="83"/>
      <c r="P129" s="77"/>
      <c r="R129" s="77"/>
      <c r="S129" s="77"/>
      <c r="T129" s="92"/>
      <c r="Y129" s="83"/>
      <c r="Z129" s="83"/>
      <c r="AA129" s="83"/>
    </row>
    <row r="130" spans="1:27" ht="12.75" customHeight="1">
      <c r="A130" s="94" t="s">
        <v>472</v>
      </c>
      <c r="B130" s="83"/>
      <c r="C130" s="83"/>
      <c r="D130" s="83"/>
      <c r="E130" s="83"/>
      <c r="F130" s="83"/>
      <c r="G130" s="83"/>
      <c r="H130" s="83"/>
      <c r="I130" s="83"/>
      <c r="J130" s="83"/>
      <c r="K130" s="83"/>
      <c r="M130" s="88"/>
      <c r="N130" s="83"/>
      <c r="O130" s="83"/>
      <c r="P130" s="77"/>
      <c r="R130" s="77"/>
      <c r="S130" s="77"/>
      <c r="T130" s="92"/>
      <c r="Y130" s="83"/>
      <c r="Z130" s="83"/>
      <c r="AA130" s="83"/>
    </row>
    <row r="131" spans="1:27" ht="12.75" customHeight="1">
      <c r="A131" s="83"/>
      <c r="B131" s="83"/>
      <c r="C131" s="83"/>
      <c r="D131" s="83"/>
      <c r="E131" s="83"/>
      <c r="F131" s="83"/>
      <c r="G131" s="83"/>
      <c r="H131" s="83"/>
      <c r="I131" s="83"/>
      <c r="J131" s="83"/>
      <c r="K131" s="83"/>
      <c r="M131" s="88"/>
      <c r="N131" s="83"/>
      <c r="O131" s="83"/>
      <c r="P131" s="77"/>
      <c r="R131" s="77"/>
      <c r="S131" s="77"/>
      <c r="T131" s="92"/>
      <c r="Y131" s="83"/>
      <c r="Z131" s="83"/>
      <c r="AA131" s="83"/>
    </row>
    <row r="132" spans="1:27" ht="12.75" customHeight="1">
      <c r="A132" s="83"/>
      <c r="B132" s="83"/>
      <c r="C132" s="83"/>
      <c r="D132" s="83"/>
      <c r="E132" s="83"/>
      <c r="F132" s="83"/>
      <c r="G132" s="83"/>
      <c r="H132" s="83"/>
      <c r="I132" s="83"/>
      <c r="J132" s="83"/>
      <c r="K132" s="83"/>
      <c r="M132" s="88"/>
      <c r="N132" s="83"/>
      <c r="O132" s="83"/>
      <c r="P132" s="83"/>
      <c r="Q132" s="83"/>
      <c r="R132" s="83"/>
      <c r="S132" s="83"/>
      <c r="T132" s="92"/>
      <c r="Y132" s="83"/>
      <c r="Z132" s="83"/>
      <c r="AA132" s="83"/>
    </row>
    <row r="133" spans="4:27" ht="12.75" customHeight="1">
      <c r="D133" s="83"/>
      <c r="E133" s="83"/>
      <c r="F133" s="83"/>
      <c r="G133" s="83"/>
      <c r="H133" s="83"/>
      <c r="I133" s="83"/>
      <c r="J133" s="83"/>
      <c r="K133" s="83"/>
      <c r="M133" s="88"/>
      <c r="N133" s="83"/>
      <c r="O133" s="83"/>
      <c r="P133" s="83"/>
      <c r="Q133" s="83"/>
      <c r="R133" s="83"/>
      <c r="S133" s="83"/>
      <c r="T133" s="92"/>
      <c r="Y133" s="83"/>
      <c r="Z133" s="83"/>
      <c r="AA133" s="83"/>
    </row>
    <row r="134" spans="4:27" ht="12.75" customHeight="1">
      <c r="D134" s="83"/>
      <c r="E134" s="83"/>
      <c r="F134" s="83"/>
      <c r="G134" s="83"/>
      <c r="H134" s="83"/>
      <c r="I134" s="83"/>
      <c r="J134" s="83"/>
      <c r="K134" s="83"/>
      <c r="M134" s="88"/>
      <c r="N134" s="83"/>
      <c r="O134" s="83"/>
      <c r="P134" s="83"/>
      <c r="Q134" s="83"/>
      <c r="R134" s="83"/>
      <c r="S134" s="83"/>
      <c r="T134" s="92"/>
      <c r="Y134" s="83"/>
      <c r="Z134" s="83"/>
      <c r="AA134" s="83"/>
    </row>
    <row r="135" spans="4:27" ht="12.75" customHeight="1">
      <c r="D135" s="83"/>
      <c r="E135" s="83"/>
      <c r="F135" s="83"/>
      <c r="G135" s="83"/>
      <c r="H135" s="83"/>
      <c r="I135" s="83"/>
      <c r="J135" s="83"/>
      <c r="K135" s="83"/>
      <c r="M135" s="88"/>
      <c r="N135" s="83"/>
      <c r="O135" s="83"/>
      <c r="P135" s="83"/>
      <c r="Q135" s="83"/>
      <c r="R135" s="83"/>
      <c r="S135" s="83"/>
      <c r="T135" s="92"/>
      <c r="Y135" s="83"/>
      <c r="Z135" s="83"/>
      <c r="AA135" s="83"/>
    </row>
    <row r="136" spans="4:27" ht="12.75" customHeight="1">
      <c r="D136" s="83"/>
      <c r="E136" s="83"/>
      <c r="F136" s="83"/>
      <c r="G136" s="83"/>
      <c r="H136" s="83"/>
      <c r="I136" s="83"/>
      <c r="J136" s="83"/>
      <c r="K136" s="83"/>
      <c r="M136" s="88"/>
      <c r="N136" s="83"/>
      <c r="O136" s="83"/>
      <c r="P136" s="83"/>
      <c r="Q136" s="83"/>
      <c r="R136" s="83"/>
      <c r="S136" s="83"/>
      <c r="T136" s="88"/>
      <c r="Y136" s="83"/>
      <c r="Z136" s="83"/>
      <c r="AA136" s="83"/>
    </row>
    <row r="137" spans="4:27" ht="12.75" customHeight="1">
      <c r="D137" s="83"/>
      <c r="E137" s="83"/>
      <c r="F137" s="83"/>
      <c r="G137" s="83"/>
      <c r="H137" s="83"/>
      <c r="I137" s="83"/>
      <c r="J137" s="83"/>
      <c r="K137" s="83"/>
      <c r="M137" s="88"/>
      <c r="N137" s="83"/>
      <c r="O137" s="83"/>
      <c r="P137" s="83"/>
      <c r="Q137" s="83"/>
      <c r="R137" s="83"/>
      <c r="S137" s="83"/>
      <c r="T137" s="88"/>
      <c r="Y137" s="83"/>
      <c r="Z137" s="83"/>
      <c r="AA137" s="83"/>
    </row>
    <row r="138" spans="4:27" ht="12.75" customHeight="1">
      <c r="D138" s="83"/>
      <c r="E138" s="83"/>
      <c r="F138" s="83"/>
      <c r="G138" s="83"/>
      <c r="H138" s="83"/>
      <c r="I138" s="83"/>
      <c r="J138" s="83"/>
      <c r="K138" s="83"/>
      <c r="M138" s="88"/>
      <c r="N138" s="83"/>
      <c r="O138" s="83"/>
      <c r="P138" s="83"/>
      <c r="Q138" s="83"/>
      <c r="R138" s="83"/>
      <c r="S138" s="83"/>
      <c r="T138" s="88"/>
      <c r="Y138" s="83"/>
      <c r="Z138" s="83"/>
      <c r="AA138" s="83"/>
    </row>
    <row r="139" spans="4:27" ht="12.75" customHeight="1">
      <c r="D139" s="83"/>
      <c r="E139" s="83"/>
      <c r="F139" s="83"/>
      <c r="G139" s="83"/>
      <c r="H139" s="83"/>
      <c r="I139" s="83"/>
      <c r="J139" s="83"/>
      <c r="K139" s="83"/>
      <c r="M139" s="88"/>
      <c r="N139" s="83"/>
      <c r="O139" s="83"/>
      <c r="P139" s="83"/>
      <c r="Q139" s="83"/>
      <c r="R139" s="83"/>
      <c r="S139" s="83"/>
      <c r="T139" s="88"/>
      <c r="Y139" s="83"/>
      <c r="Z139" s="83"/>
      <c r="AA139" s="83"/>
    </row>
    <row r="140" spans="4:27" ht="12.75" customHeight="1">
      <c r="D140" s="83"/>
      <c r="E140" s="83"/>
      <c r="F140" s="83"/>
      <c r="G140" s="83"/>
      <c r="H140" s="83"/>
      <c r="I140" s="83"/>
      <c r="J140" s="83"/>
      <c r="K140" s="83"/>
      <c r="M140" s="88"/>
      <c r="N140" s="83"/>
      <c r="O140" s="83"/>
      <c r="P140" s="83"/>
      <c r="Q140" s="83"/>
      <c r="R140" s="83"/>
      <c r="S140" s="83"/>
      <c r="T140" s="88"/>
      <c r="Y140" s="83"/>
      <c r="Z140" s="83"/>
      <c r="AA140" s="83"/>
    </row>
    <row r="141" spans="4:27" ht="12.75" customHeight="1">
      <c r="D141" s="83"/>
      <c r="E141" s="83"/>
      <c r="F141" s="83"/>
      <c r="G141" s="83"/>
      <c r="H141" s="83"/>
      <c r="I141" s="83"/>
      <c r="J141" s="83"/>
      <c r="K141" s="83"/>
      <c r="M141" s="88"/>
      <c r="N141" s="83"/>
      <c r="O141" s="83"/>
      <c r="P141" s="83"/>
      <c r="Q141" s="83"/>
      <c r="R141" s="83"/>
      <c r="S141" s="83"/>
      <c r="T141" s="88"/>
      <c r="U141" s="88"/>
      <c r="V141" s="83"/>
      <c r="W141" s="83"/>
      <c r="X141" s="83"/>
      <c r="Y141" s="83"/>
      <c r="Z141" s="83"/>
      <c r="AA141" s="83"/>
    </row>
    <row r="142" spans="4:27" ht="12.75" customHeight="1">
      <c r="D142" s="83"/>
      <c r="E142" s="83"/>
      <c r="F142" s="83"/>
      <c r="G142" s="83"/>
      <c r="H142" s="83"/>
      <c r="I142" s="83"/>
      <c r="J142" s="83"/>
      <c r="K142" s="83"/>
      <c r="M142" s="88"/>
      <c r="N142" s="83"/>
      <c r="O142" s="83"/>
      <c r="P142" s="83"/>
      <c r="Q142" s="83"/>
      <c r="R142" s="83"/>
      <c r="S142" s="83"/>
      <c r="T142" s="88"/>
      <c r="U142" s="88"/>
      <c r="V142" s="83"/>
      <c r="W142" s="83"/>
      <c r="X142" s="83"/>
      <c r="Y142" s="83"/>
      <c r="Z142" s="83"/>
      <c r="AA142" s="83"/>
    </row>
    <row r="143" spans="4:27" ht="12.75" customHeight="1">
      <c r="D143" s="83"/>
      <c r="E143" s="83"/>
      <c r="F143" s="83"/>
      <c r="G143" s="83"/>
      <c r="H143" s="83"/>
      <c r="I143" s="83"/>
      <c r="J143" s="83"/>
      <c r="K143" s="83"/>
      <c r="M143" s="88"/>
      <c r="N143" s="83"/>
      <c r="O143" s="83"/>
      <c r="P143" s="83"/>
      <c r="Q143" s="83"/>
      <c r="R143" s="83"/>
      <c r="S143" s="83"/>
      <c r="T143" s="88"/>
      <c r="U143" s="88"/>
      <c r="V143" s="83"/>
      <c r="W143" s="83"/>
      <c r="X143" s="83"/>
      <c r="Y143" s="83"/>
      <c r="Z143" s="83"/>
      <c r="AA143" s="83"/>
    </row>
    <row r="144" spans="1:27" ht="12.75" customHeight="1">
      <c r="A144" s="83"/>
      <c r="B144" s="83"/>
      <c r="C144" s="83"/>
      <c r="D144" s="83"/>
      <c r="E144" s="83"/>
      <c r="F144" s="83"/>
      <c r="G144" s="83"/>
      <c r="H144" s="83"/>
      <c r="I144" s="83"/>
      <c r="J144" s="83"/>
      <c r="K144" s="83"/>
      <c r="L144" s="107"/>
      <c r="M144" s="88"/>
      <c r="N144" s="83"/>
      <c r="O144" s="83"/>
      <c r="P144" s="83"/>
      <c r="Q144" s="83"/>
      <c r="R144" s="83"/>
      <c r="S144" s="83"/>
      <c r="T144" s="88"/>
      <c r="U144" s="88"/>
      <c r="V144" s="83"/>
      <c r="W144" s="83"/>
      <c r="X144" s="83"/>
      <c r="Y144" s="83"/>
      <c r="Z144" s="83"/>
      <c r="AA144" s="83"/>
    </row>
    <row r="145" spans="1:27" ht="12.75" customHeight="1">
      <c r="A145" s="83"/>
      <c r="B145" s="83"/>
      <c r="C145" s="83"/>
      <c r="D145" s="83"/>
      <c r="E145" s="83"/>
      <c r="F145" s="83"/>
      <c r="G145" s="83"/>
      <c r="H145" s="83"/>
      <c r="I145" s="83"/>
      <c r="J145" s="83"/>
      <c r="K145" s="83"/>
      <c r="L145" s="108"/>
      <c r="M145" s="88"/>
      <c r="N145" s="83"/>
      <c r="O145" s="83"/>
      <c r="P145" s="83"/>
      <c r="Q145" s="83"/>
      <c r="R145" s="83"/>
      <c r="S145" s="83"/>
      <c r="T145" s="88"/>
      <c r="U145" s="88"/>
      <c r="V145" s="83"/>
      <c r="W145" s="83"/>
      <c r="X145" s="83"/>
      <c r="Y145" s="83"/>
      <c r="Z145" s="83"/>
      <c r="AA145" s="83"/>
    </row>
    <row r="146" spans="1:27" ht="12.75" customHeight="1">
      <c r="A146" s="83"/>
      <c r="B146" s="83"/>
      <c r="C146" s="83"/>
      <c r="D146" s="83"/>
      <c r="E146" s="83"/>
      <c r="F146" s="83"/>
      <c r="G146" s="83"/>
      <c r="H146" s="83"/>
      <c r="I146" s="83"/>
      <c r="J146" s="83"/>
      <c r="K146" s="83"/>
      <c r="L146" s="109"/>
      <c r="M146" s="88"/>
      <c r="N146" s="83"/>
      <c r="O146" s="83"/>
      <c r="P146" s="83"/>
      <c r="Q146" s="83"/>
      <c r="R146" s="83"/>
      <c r="S146" s="83"/>
      <c r="T146" s="88"/>
      <c r="U146" s="88"/>
      <c r="V146" s="83"/>
      <c r="W146" s="83"/>
      <c r="X146" s="83"/>
      <c r="Y146" s="83"/>
      <c r="Z146" s="83"/>
      <c r="AA146" s="83"/>
    </row>
  </sheetData>
  <sheetProtection sheet="1" objects="1" scenarios="1" formatCells="0" selectLockedCells="1"/>
  <mergeCells count="28">
    <mergeCell ref="D80:L88"/>
    <mergeCell ref="AV13:AV14"/>
    <mergeCell ref="AI36:AM36"/>
    <mergeCell ref="BB1:BD1"/>
    <mergeCell ref="S79:S80"/>
    <mergeCell ref="AJ37:AL37"/>
    <mergeCell ref="AM37:AM38"/>
    <mergeCell ref="T79:V79"/>
    <mergeCell ref="W79:X79"/>
    <mergeCell ref="T78:X78"/>
    <mergeCell ref="D78:L78"/>
    <mergeCell ref="AA78:AJ78"/>
    <mergeCell ref="AN13:AQ13"/>
    <mergeCell ref="AR1:AX1"/>
    <mergeCell ref="AJ13:AK13"/>
    <mergeCell ref="BH1:BH2"/>
    <mergeCell ref="BI1:BI2"/>
    <mergeCell ref="BJ2:BR2"/>
    <mergeCell ref="AX13:AX14"/>
    <mergeCell ref="AF13:AF14"/>
    <mergeCell ref="AW13:AW14"/>
    <mergeCell ref="AU13:AU14"/>
    <mergeCell ref="BF1:BG1"/>
    <mergeCell ref="AY1:AY2"/>
    <mergeCell ref="AZ1:AZ2"/>
    <mergeCell ref="BE1:BE2"/>
    <mergeCell ref="AG13:AI13"/>
    <mergeCell ref="AL13:AM13"/>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D&amp;D 3.5 Character Sheet</dc:title>
  <dc:subject/>
  <dc:creator>Eric Williamson</dc:creator>
  <cp:keywords>Character, Sheet</cp:keywords>
  <dc:description/>
  <cp:lastModifiedBy>Lewis</cp:lastModifiedBy>
  <cp:lastPrinted>2008-06-02T19:42:11Z</cp:lastPrinted>
  <dcterms:created xsi:type="dcterms:W3CDTF">2003-11-18T17:24:34Z</dcterms:created>
  <dcterms:modified xsi:type="dcterms:W3CDTF">2009-09-18T20:06:19Z</dcterms:modified>
  <cp:category/>
  <cp:version/>
  <cp:contentType/>
  <cp:contentStatus/>
  <cp:revision>1</cp:revision>
</cp:coreProperties>
</file>